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4.xml" ContentType="application/vnd.openxmlformats-officedocument.spreadsheetml.worksheet+xml"/>
  <Default Extension="vml" ContentType="application/vnd.openxmlformats-officedocument.vmlDrawing"/>
  <Override PartName="/xl/worksheets/sheet2.xml" ContentType="application/vnd.openxmlformats-officedocument.spreadsheetml.worksheet+xml"/>
  <Override PartName="/xl/calcChain.xml" ContentType="application/vnd.openxmlformats-officedocument.spreadsheetml.calcChain+xml"/>
  <Default Extension="rels" ContentType="application/vnd.openxmlformats-package.relationship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120" yWindow="80" windowWidth="18920" windowHeight="11820"/>
  </bookViews>
  <sheets>
    <sheet name="SB-TGIR" sheetId="2" r:id="rId1"/>
    <sheet name="RP-TGIR" sheetId="3" r:id="rId2"/>
    <sheet name="EGI-Inspire" sheetId="4" r:id="rId3"/>
    <sheet name="Feuil1" sheetId="1" r:id="rId4"/>
  </sheets>
  <definedNames>
    <definedName name="_xlnm.Print_Area" localSheetId="1">'RP-TGIR'!$A$1:$F$20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18" i="4"/>
  <c r="K17"/>
  <c r="I16"/>
  <c r="K16"/>
  <c r="I15"/>
  <c r="K15"/>
  <c r="I14"/>
  <c r="K14"/>
  <c r="I13"/>
  <c r="K13"/>
  <c r="I12"/>
  <c r="K12"/>
  <c r="I11"/>
  <c r="K11"/>
  <c r="I10"/>
  <c r="K10"/>
  <c r="I9"/>
  <c r="K9"/>
  <c r="I8"/>
  <c r="K8"/>
  <c r="I7"/>
  <c r="K7"/>
  <c r="I6"/>
  <c r="K6"/>
  <c r="I5"/>
  <c r="K5"/>
  <c r="G4"/>
  <c r="G19"/>
  <c r="I4"/>
  <c r="I19"/>
  <c r="K4"/>
  <c r="K19"/>
  <c r="C19"/>
  <c r="B19"/>
  <c r="B14"/>
  <c r="B9"/>
  <c r="C13"/>
  <c r="C14"/>
  <c r="C8"/>
  <c r="C9"/>
  <c r="F13" i="1"/>
  <c r="F6"/>
  <c r="F7"/>
  <c r="F8"/>
  <c r="F9"/>
  <c r="F10"/>
  <c r="F11"/>
  <c r="F12"/>
  <c r="F5"/>
  <c r="C17" i="3"/>
  <c r="C16"/>
  <c r="C11"/>
  <c r="C12"/>
  <c r="C10"/>
  <c r="C13"/>
  <c r="C18"/>
  <c r="C20"/>
  <c r="F32" i="2"/>
  <c r="C32"/>
  <c r="G32"/>
  <c r="G7"/>
  <c r="G8"/>
  <c r="G9"/>
  <c r="G10"/>
  <c r="G11"/>
  <c r="G12"/>
  <c r="G13"/>
  <c r="G16"/>
  <c r="G17"/>
  <c r="G18"/>
  <c r="G21"/>
  <c r="G22"/>
  <c r="G23"/>
  <c r="G24"/>
  <c r="G27"/>
  <c r="G28"/>
  <c r="G29"/>
  <c r="G30"/>
  <c r="G6"/>
  <c r="E7"/>
  <c r="E8"/>
  <c r="E9"/>
  <c r="E10"/>
  <c r="E11"/>
  <c r="E12"/>
  <c r="E13"/>
  <c r="E16"/>
  <c r="E17"/>
  <c r="E18"/>
  <c r="E21"/>
  <c r="E22"/>
  <c r="E23"/>
  <c r="E24"/>
  <c r="E27"/>
  <c r="E28"/>
  <c r="E30"/>
  <c r="E6"/>
  <c r="D32"/>
  <c r="E32"/>
</calcChain>
</file>

<file path=xl/comments1.xml><?xml version="1.0" encoding="utf-8"?>
<comments xmlns="http://schemas.openxmlformats.org/spreadsheetml/2006/main">
  <authors>
    <author>Géraldine Fettahi</author>
  </authors>
  <commentList>
    <comment ref="D11" authorId="0">
      <text>
        <r>
          <rPr>
            <b/>
            <sz val="9"/>
            <color indexed="81"/>
            <rFont val="Tahoma"/>
            <family val="2"/>
          </rPr>
          <t>Géraldine Fettahi:</t>
        </r>
        <r>
          <rPr>
            <sz val="9"/>
            <color indexed="81"/>
            <rFont val="Tahoma"/>
            <family val="2"/>
          </rPr>
          <t xml:space="preserve">
location de l'amphi pour le srencontres 2012 payée sur l'exercice 2013
</t>
        </r>
      </text>
    </comment>
  </commentList>
</comments>
</file>

<file path=xl/sharedStrings.xml><?xml version="1.0" encoding="utf-8"?>
<sst xmlns="http://schemas.openxmlformats.org/spreadsheetml/2006/main" count="119" uniqueCount="102">
  <si>
    <t>DR14-DR05</t>
  </si>
  <si>
    <t>CNRS-CC_IN2P3</t>
  </si>
  <si>
    <t>CNRS-IPSL</t>
  </si>
  <si>
    <t>DR05</t>
  </si>
  <si>
    <t>CEA</t>
  </si>
  <si>
    <t>HealthGrid</t>
  </si>
  <si>
    <t>Total JRU</t>
  </si>
  <si>
    <t>montant engagé</t>
  </si>
  <si>
    <t>dispo</t>
  </si>
  <si>
    <t>code entité</t>
  </si>
  <si>
    <t>poste / détail</t>
  </si>
  <si>
    <t>répartition initiale</t>
  </si>
  <si>
    <t>NGI/CE</t>
  </si>
  <si>
    <t>cotisation EGI.eu</t>
  </si>
  <si>
    <t>FT/DA</t>
  </si>
  <si>
    <t>NGI/MI</t>
  </si>
  <si>
    <t>missions France Grilles</t>
  </si>
  <si>
    <t>fonctionnement et mission IDGC</t>
  </si>
  <si>
    <t>NGI/FT</t>
  </si>
  <si>
    <t>divers fonctionnement France Grilles</t>
  </si>
  <si>
    <t>IDG/MI</t>
  </si>
  <si>
    <t>Missions EGI</t>
  </si>
  <si>
    <t>IDG/AS</t>
  </si>
  <si>
    <t>International Advisory Committee</t>
  </si>
  <si>
    <t>NGI/AS</t>
  </si>
  <si>
    <t>rencontres scientifiques</t>
  </si>
  <si>
    <t>engagé au 17/04/13</t>
  </si>
  <si>
    <t>Licence SYSFERA</t>
  </si>
  <si>
    <t>engagé au 06/09/2013</t>
  </si>
  <si>
    <t>dispo au 06/09/13</t>
  </si>
  <si>
    <t>NGI/CO</t>
  </si>
  <si>
    <t>Communication FG + IdGC</t>
  </si>
  <si>
    <t>poste</t>
  </si>
  <si>
    <t>détail</t>
  </si>
  <si>
    <t>montant prévu</t>
  </si>
  <si>
    <t>Fonctionnement</t>
  </si>
  <si>
    <t>cotisation EGI - Solde 2013</t>
  </si>
  <si>
    <t>cotisation EGI - Avance 2014</t>
  </si>
  <si>
    <t>Fonctionnement et mission IdGC</t>
  </si>
  <si>
    <t>Mission France Grilles</t>
  </si>
  <si>
    <t>Coordination Technique</t>
  </si>
  <si>
    <t>Fonctionnement/mission DT</t>
  </si>
  <si>
    <t>workshops opérations</t>
  </si>
  <si>
    <t>soutien au sites / services centraux</t>
  </si>
  <si>
    <t>Relations utilisateurs</t>
  </si>
  <si>
    <t>soutien aux communautés</t>
  </si>
  <si>
    <t>rencontres</t>
  </si>
  <si>
    <t>workshop/sponsoring</t>
  </si>
  <si>
    <t>foctionnement/misisons GR</t>
  </si>
  <si>
    <t>Formation/Communication</t>
  </si>
  <si>
    <t>Formation</t>
  </si>
  <si>
    <t>Communication</t>
  </si>
  <si>
    <t>Animation</t>
  </si>
  <si>
    <t>Réunions CC</t>
  </si>
  <si>
    <t>RP-IdGC</t>
  </si>
  <si>
    <t>RP-TGIR</t>
  </si>
  <si>
    <t>avec engagement des salaires LEGRE, GERVOIS et LEVY jusqu'à fin dec 2013</t>
  </si>
  <si>
    <t xml:space="preserve">LEVY </t>
  </si>
  <si>
    <t>engagement mensuel</t>
  </si>
  <si>
    <t>GERVOIS</t>
  </si>
  <si>
    <t>LEGRE</t>
  </si>
  <si>
    <t>prévisions 2014</t>
  </si>
  <si>
    <t xml:space="preserve">nombre de mois </t>
  </si>
  <si>
    <t>date fin contrat</t>
  </si>
  <si>
    <t>prévisions 2015</t>
  </si>
  <si>
    <t>LEVY</t>
  </si>
  <si>
    <t>à engager pour l'année</t>
  </si>
  <si>
    <t>total 2014</t>
  </si>
  <si>
    <t>total 2015</t>
  </si>
  <si>
    <t>total</t>
  </si>
  <si>
    <t xml:space="preserve">disponible sur engagé </t>
  </si>
  <si>
    <t>coût total</t>
  </si>
  <si>
    <t>Couts justifiés</t>
  </si>
  <si>
    <t>avec WP8 (minis-projets)</t>
  </si>
  <si>
    <t>sans WP8</t>
  </si>
  <si>
    <t xml:space="preserve">Coûts réclamés </t>
  </si>
  <si>
    <t>Subvention totale  JRU France</t>
  </si>
  <si>
    <t>bilan EGI-Inspire à fin Y3</t>
  </si>
  <si>
    <t>PM totaux</t>
  </si>
  <si>
    <t>PM déclarés</t>
  </si>
  <si>
    <t>JRU France</t>
  </si>
  <si>
    <t>Budget JRU France - EGI_Inspire</t>
  </si>
  <si>
    <t>reliquat HG</t>
  </si>
  <si>
    <t>nouvelle répartition</t>
  </si>
  <si>
    <t>hors WP8</t>
  </si>
  <si>
    <t>CNRS</t>
  </si>
  <si>
    <t>CNRS-IDG</t>
  </si>
  <si>
    <t>DR04</t>
  </si>
  <si>
    <t>CNRS-LAL</t>
  </si>
  <si>
    <t>CNRS-LRI</t>
  </si>
  <si>
    <t>CNRS-LPC</t>
  </si>
  <si>
    <t>DR07</t>
  </si>
  <si>
    <t>CNRS-CREATIS</t>
  </si>
  <si>
    <t>CNRS-LPNHE</t>
  </si>
  <si>
    <t>DR02</t>
  </si>
  <si>
    <t>CNRS-I3S</t>
  </si>
  <si>
    <t>DR20</t>
  </si>
  <si>
    <t>CNRS-CPPM</t>
  </si>
  <si>
    <t>DR12</t>
  </si>
  <si>
    <t>CNRS-LAPP</t>
  </si>
  <si>
    <t>DR11</t>
  </si>
  <si>
    <t>CNRS-DSI</t>
  </si>
</sst>
</file>

<file path=xl/styles.xml><?xml version="1.0" encoding="utf-8"?>
<styleSheet xmlns="http://schemas.openxmlformats.org/spreadsheetml/2006/main">
  <numFmts count="3">
    <numFmt numFmtId="164" formatCode="_-* #,##0.00\ &quot;€&quot;_-;\-* #,##0.00\ &quot;€&quot;_-;_-* &quot;-&quot;??\ &quot;€&quot;_-;_-@_-"/>
    <numFmt numFmtId="165" formatCode="#,##0.00\ &quot;€&quot;"/>
    <numFmt numFmtId="166" formatCode="#,##0\ &quot;€&quot;"/>
  </numFmts>
  <fonts count="13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name val="Verdana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164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164" fontId="1" fillId="0" borderId="1" xfId="0" applyNumberFormat="1" applyFont="1" applyFill="1" applyBorder="1"/>
    <xf numFmtId="164" fontId="0" fillId="0" borderId="1" xfId="0" applyNumberFormat="1" applyFill="1" applyBorder="1"/>
    <xf numFmtId="0" fontId="2" fillId="2" borderId="2" xfId="0" applyFont="1" applyFill="1" applyBorder="1" applyAlignment="1">
      <alignment horizontal="center"/>
    </xf>
    <xf numFmtId="0" fontId="0" fillId="0" borderId="1" xfId="0" applyBorder="1"/>
    <xf numFmtId="164" fontId="0" fillId="0" borderId="0" xfId="0" applyNumberFormat="1"/>
    <xf numFmtId="165" fontId="0" fillId="0" borderId="0" xfId="0" applyNumberFormat="1"/>
    <xf numFmtId="0" fontId="0" fillId="3" borderId="0" xfId="0" applyFill="1"/>
    <xf numFmtId="165" fontId="2" fillId="2" borderId="0" xfId="0" applyNumberFormat="1" applyFont="1" applyFill="1"/>
    <xf numFmtId="0" fontId="2" fillId="2" borderId="0" xfId="0" applyFont="1" applyFill="1"/>
    <xf numFmtId="15" fontId="0" fillId="0" borderId="1" xfId="0" applyNumberFormat="1" applyBorder="1"/>
    <xf numFmtId="165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/>
    <xf numFmtId="0" fontId="0" fillId="0" borderId="0" xfId="0" applyBorder="1"/>
    <xf numFmtId="2" fontId="0" fillId="0" borderId="0" xfId="0" applyNumberFormat="1" applyBorder="1"/>
    <xf numFmtId="165" fontId="0" fillId="0" borderId="3" xfId="0" applyNumberFormat="1" applyBorder="1"/>
    <xf numFmtId="0" fontId="6" fillId="4" borderId="4" xfId="0" applyFont="1" applyFill="1" applyBorder="1"/>
    <xf numFmtId="0" fontId="0" fillId="4" borderId="5" xfId="0" applyFill="1" applyBorder="1"/>
    <xf numFmtId="165" fontId="0" fillId="4" borderId="6" xfId="0" applyNumberFormat="1" applyFill="1" applyBorder="1"/>
    <xf numFmtId="0" fontId="0" fillId="4" borderId="6" xfId="0" applyFill="1" applyBorder="1"/>
    <xf numFmtId="0" fontId="2" fillId="4" borderId="4" xfId="0" applyFont="1" applyFill="1" applyBorder="1"/>
    <xf numFmtId="2" fontId="0" fillId="4" borderId="5" xfId="0" applyNumberFormat="1" applyFill="1" applyBorder="1"/>
    <xf numFmtId="165" fontId="2" fillId="2" borderId="6" xfId="0" applyNumberFormat="1" applyFont="1" applyFill="1" applyBorder="1"/>
    <xf numFmtId="0" fontId="2" fillId="0" borderId="1" xfId="0" applyFont="1" applyBorder="1"/>
    <xf numFmtId="165" fontId="2" fillId="2" borderId="1" xfId="0" applyNumberFormat="1" applyFont="1" applyFill="1" applyBorder="1"/>
    <xf numFmtId="165" fontId="2" fillId="0" borderId="1" xfId="0" applyNumberFormat="1" applyFont="1" applyBorder="1"/>
    <xf numFmtId="166" fontId="0" fillId="0" borderId="1" xfId="0" applyNumberFormat="1" applyBorder="1"/>
    <xf numFmtId="9" fontId="2" fillId="2" borderId="1" xfId="0" applyNumberFormat="1" applyFont="1" applyFill="1" applyBorder="1"/>
    <xf numFmtId="0" fontId="0" fillId="0" borderId="0" xfId="0" applyFill="1"/>
    <xf numFmtId="0" fontId="7" fillId="0" borderId="0" xfId="0" applyFont="1"/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5" borderId="0" xfId="0" applyFont="1" applyFill="1"/>
    <xf numFmtId="0" fontId="9" fillId="5" borderId="0" xfId="0" applyFont="1" applyFill="1" applyBorder="1" applyAlignment="1"/>
    <xf numFmtId="4" fontId="8" fillId="6" borderId="1" xfId="0" applyNumberFormat="1" applyFont="1" applyFill="1" applyBorder="1" applyAlignment="1"/>
    <xf numFmtId="4" fontId="9" fillId="0" borderId="0" xfId="0" applyNumberFormat="1" applyFont="1" applyFill="1" applyBorder="1" applyAlignment="1">
      <alignment horizontal="center"/>
    </xf>
    <xf numFmtId="4" fontId="10" fillId="7" borderId="1" xfId="0" applyNumberFormat="1" applyFont="1" applyFill="1" applyBorder="1"/>
    <xf numFmtId="0" fontId="9" fillId="0" borderId="0" xfId="0" applyFont="1"/>
    <xf numFmtId="0" fontId="9" fillId="0" borderId="0" xfId="0" applyFont="1" applyBorder="1" applyAlignment="1"/>
    <xf numFmtId="4" fontId="8" fillId="6" borderId="7" xfId="0" applyNumberFormat="1" applyFont="1" applyFill="1" applyBorder="1" applyAlignment="1"/>
    <xf numFmtId="4" fontId="9" fillId="0" borderId="8" xfId="0" applyNumberFormat="1" applyFont="1" applyBorder="1" applyAlignment="1">
      <alignment horizontal="center"/>
    </xf>
    <xf numFmtId="4" fontId="11" fillId="7" borderId="8" xfId="0" applyNumberFormat="1" applyFont="1" applyFill="1" applyBorder="1"/>
    <xf numFmtId="4" fontId="9" fillId="0" borderId="7" xfId="0" applyNumberFormat="1" applyFont="1" applyBorder="1" applyAlignment="1">
      <alignment horizontal="center"/>
    </xf>
    <xf numFmtId="4" fontId="10" fillId="7" borderId="7" xfId="0" applyNumberFormat="1" applyFont="1" applyFill="1" applyBorder="1"/>
    <xf numFmtId="4" fontId="11" fillId="7" borderId="7" xfId="0" applyNumberFormat="1" applyFont="1" applyFill="1" applyBorder="1"/>
    <xf numFmtId="4" fontId="8" fillId="7" borderId="7" xfId="0" applyNumberFormat="1" applyFont="1" applyFill="1" applyBorder="1"/>
    <xf numFmtId="0" fontId="9" fillId="0" borderId="0" xfId="0" applyFont="1" applyFill="1" applyBorder="1" applyAlignment="1"/>
    <xf numFmtId="4" fontId="8" fillId="6" borderId="4" xfId="0" applyNumberFormat="1" applyFont="1" applyFill="1" applyBorder="1" applyAlignment="1"/>
    <xf numFmtId="4" fontId="8" fillId="0" borderId="8" xfId="0" applyNumberFormat="1" applyFont="1" applyFill="1" applyBorder="1" applyAlignment="1">
      <alignment horizontal="center"/>
    </xf>
    <xf numFmtId="4" fontId="10" fillId="7" borderId="6" xfId="0" applyNumberFormat="1" applyFont="1" applyFill="1" applyBorder="1"/>
    <xf numFmtId="4" fontId="11" fillId="7" borderId="1" xfId="0" applyNumberFormat="1" applyFont="1" applyFill="1" applyBorder="1"/>
    <xf numFmtId="4" fontId="9" fillId="0" borderId="9" xfId="0" applyNumberFormat="1" applyFont="1" applyFill="1" applyBorder="1" applyAlignment="1">
      <alignment horizontal="center"/>
    </xf>
    <xf numFmtId="0" fontId="8" fillId="2" borderId="0" xfId="0" applyFont="1" applyFill="1"/>
    <xf numFmtId="4" fontId="8" fillId="2" borderId="10" xfId="0" applyNumberFormat="1" applyFont="1" applyFill="1" applyBorder="1" applyAlignment="1"/>
    <xf numFmtId="4" fontId="8" fillId="2" borderId="11" xfId="0" applyNumberFormat="1" applyFont="1" applyFill="1" applyBorder="1" applyAlignment="1"/>
    <xf numFmtId="4" fontId="7" fillId="0" borderId="0" xfId="0" applyNumberFormat="1" applyFont="1"/>
    <xf numFmtId="0" fontId="0" fillId="0" borderId="12" xfId="0" applyBorder="1"/>
    <xf numFmtId="0" fontId="0" fillId="0" borderId="3" xfId="0" applyBorder="1"/>
    <xf numFmtId="165" fontId="0" fillId="0" borderId="12" xfId="0" applyNumberFormat="1" applyBorder="1"/>
    <xf numFmtId="165" fontId="5" fillId="0" borderId="12" xfId="0" applyNumberFormat="1" applyFont="1" applyBorder="1"/>
    <xf numFmtId="165" fontId="2" fillId="2" borderId="13" xfId="0" applyNumberFormat="1" applyFont="1" applyFill="1" applyBorder="1"/>
    <xf numFmtId="165" fontId="2" fillId="2" borderId="14" xfId="0" applyNumberFormat="1" applyFont="1" applyFill="1" applyBorder="1"/>
    <xf numFmtId="0" fontId="0" fillId="0" borderId="2" xfId="0" applyBorder="1"/>
    <xf numFmtId="165" fontId="0" fillId="0" borderId="2" xfId="0" applyNumberFormat="1" applyBorder="1"/>
    <xf numFmtId="165" fontId="2" fillId="2" borderId="15" xfId="0" applyNumberFormat="1" applyFont="1" applyFill="1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3:H35"/>
  <sheetViews>
    <sheetView tabSelected="1" workbookViewId="0">
      <selection activeCell="I9" sqref="I9"/>
    </sheetView>
  </sheetViews>
  <sheetFormatPr baseColWidth="10" defaultRowHeight="14"/>
  <cols>
    <col min="2" max="2" width="34.33203125" bestFit="1" customWidth="1"/>
    <col min="3" max="3" width="17.83203125" customWidth="1"/>
    <col min="4" max="4" width="19.83203125" customWidth="1"/>
    <col min="5" max="5" width="18.6640625" customWidth="1"/>
    <col min="6" max="6" width="19.5" customWidth="1"/>
    <col min="7" max="7" width="16.6640625" bestFit="1" customWidth="1"/>
  </cols>
  <sheetData>
    <row r="3" spans="1:8" ht="15" customHeight="1">
      <c r="A3" s="75" t="s">
        <v>32</v>
      </c>
      <c r="B3" s="76" t="s">
        <v>33</v>
      </c>
      <c r="C3" s="77" t="s">
        <v>34</v>
      </c>
      <c r="D3" s="80">
        <v>41523</v>
      </c>
      <c r="E3" s="81"/>
      <c r="F3" s="80">
        <v>41554</v>
      </c>
      <c r="G3" s="81"/>
    </row>
    <row r="4" spans="1:8">
      <c r="C4" s="72"/>
      <c r="D4" s="78" t="s">
        <v>7</v>
      </c>
      <c r="E4" s="79" t="s">
        <v>8</v>
      </c>
      <c r="F4" s="78" t="s">
        <v>7</v>
      </c>
      <c r="G4" s="79" t="s">
        <v>8</v>
      </c>
    </row>
    <row r="5" spans="1:8">
      <c r="A5" s="15" t="s">
        <v>35</v>
      </c>
      <c r="B5" s="15"/>
      <c r="C5" s="73"/>
      <c r="D5" s="68"/>
      <c r="E5" s="25"/>
      <c r="F5" s="66"/>
      <c r="G5" s="67"/>
    </row>
    <row r="6" spans="1:8">
      <c r="B6" t="s">
        <v>36</v>
      </c>
      <c r="C6" s="73">
        <v>104630</v>
      </c>
      <c r="D6" s="68">
        <v>104630</v>
      </c>
      <c r="E6" s="25">
        <f>C6-D6</f>
        <v>0</v>
      </c>
      <c r="F6" s="68">
        <v>104630</v>
      </c>
      <c r="G6" s="25">
        <f>C6-F6</f>
        <v>0</v>
      </c>
      <c r="H6" s="14"/>
    </row>
    <row r="7" spans="1:8">
      <c r="B7" t="s">
        <v>37</v>
      </c>
      <c r="C7" s="73">
        <v>9370</v>
      </c>
      <c r="D7" s="68">
        <v>0</v>
      </c>
      <c r="E7" s="25">
        <f t="shared" ref="E7:E32" si="0">C7-D7</f>
        <v>9370</v>
      </c>
      <c r="F7" s="68">
        <v>0</v>
      </c>
      <c r="G7" s="25">
        <f t="shared" ref="G7:G32" si="1">C7-F7</f>
        <v>9370</v>
      </c>
      <c r="H7" s="14"/>
    </row>
    <row r="8" spans="1:8">
      <c r="B8" t="s">
        <v>38</v>
      </c>
      <c r="C8" s="73">
        <v>10000</v>
      </c>
      <c r="D8" s="68">
        <v>7215.8</v>
      </c>
      <c r="E8" s="25">
        <f t="shared" si="0"/>
        <v>2784.2</v>
      </c>
      <c r="F8" s="68">
        <v>9933.6</v>
      </c>
      <c r="G8" s="25">
        <f t="shared" si="1"/>
        <v>66.399999999999636</v>
      </c>
      <c r="H8" s="14"/>
    </row>
    <row r="9" spans="1:8">
      <c r="B9" t="s">
        <v>39</v>
      </c>
      <c r="C9" s="73">
        <v>5000</v>
      </c>
      <c r="D9" s="68">
        <v>3919.13</v>
      </c>
      <c r="E9" s="25">
        <f t="shared" si="0"/>
        <v>1080.8699999999999</v>
      </c>
      <c r="F9" s="68">
        <v>4077.74</v>
      </c>
      <c r="G9" s="25">
        <f t="shared" si="1"/>
        <v>922.26000000000022</v>
      </c>
      <c r="H9" s="14"/>
    </row>
    <row r="10" spans="1:8">
      <c r="B10" t="s">
        <v>21</v>
      </c>
      <c r="C10" s="73">
        <v>15000</v>
      </c>
      <c r="D10" s="68">
        <v>8489.9599999999991</v>
      </c>
      <c r="E10" s="25">
        <f t="shared" si="0"/>
        <v>6510.0400000000009</v>
      </c>
      <c r="F10" s="68">
        <v>8519.9599999999991</v>
      </c>
      <c r="G10" s="25">
        <f t="shared" si="1"/>
        <v>6480.0400000000009</v>
      </c>
      <c r="H10" s="14"/>
    </row>
    <row r="11" spans="1:8">
      <c r="B11" t="s">
        <v>23</v>
      </c>
      <c r="C11" s="73">
        <v>10000</v>
      </c>
      <c r="D11" s="68">
        <v>0</v>
      </c>
      <c r="E11" s="25">
        <f t="shared" si="0"/>
        <v>10000</v>
      </c>
      <c r="F11" s="68">
        <v>0</v>
      </c>
      <c r="G11" s="25">
        <f t="shared" si="1"/>
        <v>10000</v>
      </c>
      <c r="H11" s="14"/>
    </row>
    <row r="12" spans="1:8">
      <c r="B12" t="s">
        <v>19</v>
      </c>
      <c r="C12" s="73">
        <v>5000</v>
      </c>
      <c r="D12" s="68">
        <v>1343.46</v>
      </c>
      <c r="E12" s="25">
        <f t="shared" si="0"/>
        <v>3656.54</v>
      </c>
      <c r="F12" s="68">
        <v>1343.46</v>
      </c>
      <c r="G12" s="25">
        <f t="shared" si="1"/>
        <v>3656.54</v>
      </c>
      <c r="H12" s="14"/>
    </row>
    <row r="13" spans="1:8">
      <c r="B13" t="s">
        <v>27</v>
      </c>
      <c r="C13" s="73">
        <v>0</v>
      </c>
      <c r="D13" s="68">
        <v>15000</v>
      </c>
      <c r="E13" s="25">
        <f t="shared" si="0"/>
        <v>-15000</v>
      </c>
      <c r="F13" s="68">
        <v>15000</v>
      </c>
      <c r="G13" s="25">
        <f t="shared" si="1"/>
        <v>-15000</v>
      </c>
      <c r="H13" s="14"/>
    </row>
    <row r="14" spans="1:8">
      <c r="C14" s="73"/>
      <c r="D14" s="68"/>
      <c r="E14" s="25"/>
      <c r="F14" s="68"/>
      <c r="G14" s="25"/>
      <c r="H14" s="14"/>
    </row>
    <row r="15" spans="1:8">
      <c r="A15" s="15" t="s">
        <v>40</v>
      </c>
      <c r="B15" s="15"/>
      <c r="C15" s="73"/>
      <c r="D15" s="68"/>
      <c r="E15" s="25"/>
      <c r="F15" s="68"/>
      <c r="G15" s="25"/>
      <c r="H15" s="14"/>
    </row>
    <row r="16" spans="1:8">
      <c r="B16" t="s">
        <v>41</v>
      </c>
      <c r="C16" s="73">
        <v>20000</v>
      </c>
      <c r="D16" s="69">
        <v>20000</v>
      </c>
      <c r="E16" s="25">
        <f t="shared" si="0"/>
        <v>0</v>
      </c>
      <c r="F16" s="69">
        <v>20000</v>
      </c>
      <c r="G16" s="25">
        <f t="shared" si="1"/>
        <v>0</v>
      </c>
      <c r="H16" s="14"/>
    </row>
    <row r="17" spans="1:8">
      <c r="B17" t="s">
        <v>42</v>
      </c>
      <c r="C17" s="73">
        <v>10000</v>
      </c>
      <c r="D17" s="68">
        <v>0</v>
      </c>
      <c r="E17" s="25">
        <f t="shared" si="0"/>
        <v>10000</v>
      </c>
      <c r="F17" s="68">
        <v>0</v>
      </c>
      <c r="G17" s="25">
        <f t="shared" si="1"/>
        <v>10000</v>
      </c>
      <c r="H17" s="14"/>
    </row>
    <row r="18" spans="1:8">
      <c r="B18" t="s">
        <v>43</v>
      </c>
      <c r="C18" s="73">
        <v>90000</v>
      </c>
      <c r="D18" s="68">
        <v>84000</v>
      </c>
      <c r="E18" s="25">
        <f t="shared" si="0"/>
        <v>6000</v>
      </c>
      <c r="F18" s="68">
        <v>84000</v>
      </c>
      <c r="G18" s="25">
        <f t="shared" si="1"/>
        <v>6000</v>
      </c>
      <c r="H18" s="14"/>
    </row>
    <row r="19" spans="1:8">
      <c r="C19" s="73"/>
      <c r="D19" s="68"/>
      <c r="E19" s="25"/>
      <c r="F19" s="68"/>
      <c r="G19" s="25"/>
      <c r="H19" s="14"/>
    </row>
    <row r="20" spans="1:8">
      <c r="A20" s="15" t="s">
        <v>44</v>
      </c>
      <c r="B20" s="15"/>
      <c r="C20" s="73"/>
      <c r="D20" s="68"/>
      <c r="E20" s="25"/>
      <c r="F20" s="68"/>
      <c r="G20" s="25"/>
      <c r="H20" s="14"/>
    </row>
    <row r="21" spans="1:8">
      <c r="B21" t="s">
        <v>45</v>
      </c>
      <c r="C21" s="73">
        <v>55000</v>
      </c>
      <c r="D21" s="68">
        <v>30300</v>
      </c>
      <c r="E21" s="25">
        <f t="shared" si="0"/>
        <v>24700</v>
      </c>
      <c r="F21" s="68">
        <v>30300</v>
      </c>
      <c r="G21" s="25">
        <f t="shared" si="1"/>
        <v>24700</v>
      </c>
      <c r="H21" s="14"/>
    </row>
    <row r="22" spans="1:8">
      <c r="B22" t="s">
        <v>46</v>
      </c>
      <c r="C22" s="73">
        <v>10000</v>
      </c>
      <c r="D22" s="68">
        <v>6000</v>
      </c>
      <c r="E22" s="25">
        <f t="shared" si="0"/>
        <v>4000</v>
      </c>
      <c r="F22" s="68">
        <v>10898.9</v>
      </c>
      <c r="G22" s="25">
        <f t="shared" si="1"/>
        <v>-898.89999999999964</v>
      </c>
      <c r="H22" s="14"/>
    </row>
    <row r="23" spans="1:8">
      <c r="B23" t="s">
        <v>47</v>
      </c>
      <c r="C23" s="73">
        <v>5000</v>
      </c>
      <c r="D23" s="68">
        <v>0</v>
      </c>
      <c r="E23" s="25">
        <f t="shared" si="0"/>
        <v>5000</v>
      </c>
      <c r="F23" s="68">
        <v>0</v>
      </c>
      <c r="G23" s="25">
        <f t="shared" si="1"/>
        <v>5000</v>
      </c>
      <c r="H23" s="14"/>
    </row>
    <row r="24" spans="1:8">
      <c r="B24" t="s">
        <v>48</v>
      </c>
      <c r="C24" s="73">
        <v>10000</v>
      </c>
      <c r="D24" s="69">
        <v>10000</v>
      </c>
      <c r="E24" s="25">
        <f t="shared" si="0"/>
        <v>0</v>
      </c>
      <c r="F24" s="69">
        <v>10000</v>
      </c>
      <c r="G24" s="25">
        <f t="shared" si="1"/>
        <v>0</v>
      </c>
      <c r="H24" s="14"/>
    </row>
    <row r="25" spans="1:8">
      <c r="C25" s="73"/>
      <c r="D25" s="68"/>
      <c r="E25" s="25"/>
      <c r="F25" s="68"/>
      <c r="G25" s="25"/>
      <c r="H25" s="14"/>
    </row>
    <row r="26" spans="1:8">
      <c r="A26" s="15" t="s">
        <v>49</v>
      </c>
      <c r="B26" s="15"/>
      <c r="C26" s="73"/>
      <c r="D26" s="68"/>
      <c r="E26" s="25"/>
      <c r="F26" s="68"/>
      <c r="G26" s="25"/>
      <c r="H26" s="14"/>
    </row>
    <row r="27" spans="1:8">
      <c r="B27" t="s">
        <v>51</v>
      </c>
      <c r="C27" s="73">
        <v>20000</v>
      </c>
      <c r="D27" s="68">
        <v>8499.8799999999992</v>
      </c>
      <c r="E27" s="25">
        <f t="shared" si="0"/>
        <v>11500.12</v>
      </c>
      <c r="F27" s="68">
        <v>8748.01</v>
      </c>
      <c r="G27" s="25">
        <f t="shared" si="1"/>
        <v>11251.99</v>
      </c>
      <c r="H27" s="14"/>
    </row>
    <row r="28" spans="1:8">
      <c r="B28" t="s">
        <v>50</v>
      </c>
      <c r="C28" s="73">
        <v>20000</v>
      </c>
      <c r="D28" s="68">
        <v>0</v>
      </c>
      <c r="E28" s="25">
        <f t="shared" si="0"/>
        <v>20000</v>
      </c>
      <c r="F28" s="68">
        <v>0</v>
      </c>
      <c r="G28" s="25">
        <f t="shared" si="1"/>
        <v>20000</v>
      </c>
      <c r="H28" s="14"/>
    </row>
    <row r="29" spans="1:8">
      <c r="C29" s="73"/>
      <c r="D29" s="68"/>
      <c r="E29" s="25"/>
      <c r="F29" s="68"/>
      <c r="G29" s="25">
        <f t="shared" si="1"/>
        <v>0</v>
      </c>
      <c r="H29" s="14"/>
    </row>
    <row r="30" spans="1:8">
      <c r="A30" s="15" t="s">
        <v>52</v>
      </c>
      <c r="B30" s="15" t="s">
        <v>53</v>
      </c>
      <c r="C30" s="73">
        <v>1000</v>
      </c>
      <c r="D30" s="68"/>
      <c r="E30" s="25">
        <f t="shared" si="0"/>
        <v>1000</v>
      </c>
      <c r="F30" s="68"/>
      <c r="G30" s="25">
        <f t="shared" si="1"/>
        <v>1000</v>
      </c>
      <c r="H30" s="14"/>
    </row>
    <row r="31" spans="1:8">
      <c r="C31" s="73"/>
      <c r="D31" s="68"/>
      <c r="E31" s="25"/>
      <c r="F31" s="68"/>
      <c r="G31" s="25"/>
      <c r="H31" s="14"/>
    </row>
    <row r="32" spans="1:8">
      <c r="B32" s="22" t="s">
        <v>69</v>
      </c>
      <c r="C32" s="74">
        <f>SUM(C6:C30)</f>
        <v>400000</v>
      </c>
      <c r="D32" s="70">
        <f>SUM(D6:D30)</f>
        <v>299398.23000000004</v>
      </c>
      <c r="E32" s="71">
        <f t="shared" si="0"/>
        <v>100601.76999999996</v>
      </c>
      <c r="F32" s="70">
        <f>SUM(F6:F30)</f>
        <v>307451.67000000004</v>
      </c>
      <c r="G32" s="71">
        <f t="shared" si="1"/>
        <v>92548.329999999958</v>
      </c>
      <c r="H32" s="14"/>
    </row>
    <row r="33" spans="3:3">
      <c r="C33" s="14"/>
    </row>
    <row r="34" spans="3:3">
      <c r="C34" s="14"/>
    </row>
    <row r="35" spans="3:3">
      <c r="C35" s="14"/>
    </row>
  </sheetData>
  <mergeCells count="2">
    <mergeCell ref="D3:E3"/>
    <mergeCell ref="F3:G3"/>
  </mergeCells>
  <phoneticPr fontId="1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I20"/>
  <sheetViews>
    <sheetView workbookViewId="0">
      <selection activeCell="F19" sqref="F19"/>
    </sheetView>
  </sheetViews>
  <sheetFormatPr baseColWidth="10" defaultRowHeight="14"/>
  <cols>
    <col min="1" max="1" width="15.5" customWidth="1"/>
    <col min="2" max="2" width="15.83203125" customWidth="1"/>
    <col min="3" max="3" width="18.83203125" customWidth="1"/>
    <col min="4" max="4" width="17.1640625" customWidth="1"/>
    <col min="5" max="5" width="20.5" bestFit="1" customWidth="1"/>
    <col min="6" max="6" width="18.5" bestFit="1" customWidth="1"/>
    <col min="8" max="8" width="14.5" bestFit="1" customWidth="1"/>
    <col min="9" max="9" width="20.5" bestFit="1" customWidth="1"/>
  </cols>
  <sheetData>
    <row r="2" spans="1:9" ht="28.5" customHeight="1">
      <c r="B2" s="21" t="s">
        <v>70</v>
      </c>
    </row>
    <row r="3" spans="1:9">
      <c r="A3" s="33" t="s">
        <v>54</v>
      </c>
      <c r="B3" s="35">
        <v>12167.09</v>
      </c>
    </row>
    <row r="4" spans="1:9">
      <c r="A4" s="33" t="s">
        <v>55</v>
      </c>
      <c r="B4" s="34">
        <v>119112.59</v>
      </c>
      <c r="C4" t="s">
        <v>56</v>
      </c>
      <c r="G4" s="12"/>
      <c r="H4" s="12" t="s">
        <v>63</v>
      </c>
      <c r="I4" s="12" t="s">
        <v>58</v>
      </c>
    </row>
    <row r="5" spans="1:9">
      <c r="G5" s="12" t="s">
        <v>57</v>
      </c>
      <c r="H5" s="18">
        <v>42172</v>
      </c>
      <c r="I5" s="19">
        <v>3400</v>
      </c>
    </row>
    <row r="6" spans="1:9">
      <c r="G6" s="12" t="s">
        <v>59</v>
      </c>
      <c r="H6" s="18">
        <v>42124</v>
      </c>
      <c r="I6" s="19">
        <v>3400</v>
      </c>
    </row>
    <row r="7" spans="1:9">
      <c r="G7" s="12" t="s">
        <v>60</v>
      </c>
      <c r="H7" s="18">
        <v>41640</v>
      </c>
      <c r="I7" s="19">
        <v>2000</v>
      </c>
    </row>
    <row r="8" spans="1:9" ht="30" customHeight="1">
      <c r="B8" s="20" t="s">
        <v>62</v>
      </c>
      <c r="C8" s="21" t="s">
        <v>66</v>
      </c>
    </row>
    <row r="9" spans="1:9">
      <c r="A9" s="26" t="s">
        <v>61</v>
      </c>
      <c r="B9" s="27"/>
      <c r="C9" s="29"/>
    </row>
    <row r="10" spans="1:9">
      <c r="A10" s="23" t="s">
        <v>57</v>
      </c>
      <c r="B10" s="24">
        <v>12</v>
      </c>
      <c r="C10" s="25">
        <f>B10*I5</f>
        <v>40800</v>
      </c>
    </row>
    <row r="11" spans="1:9">
      <c r="A11" s="23" t="s">
        <v>59</v>
      </c>
      <c r="B11" s="24">
        <v>12</v>
      </c>
      <c r="C11" s="25">
        <f>B11*I6</f>
        <v>40800</v>
      </c>
    </row>
    <row r="12" spans="1:9">
      <c r="A12" s="23" t="s">
        <v>60</v>
      </c>
      <c r="B12" s="24">
        <v>1</v>
      </c>
      <c r="C12" s="25">
        <f>B12*I7</f>
        <v>2000</v>
      </c>
    </row>
    <row r="13" spans="1:9">
      <c r="A13" s="30" t="s">
        <v>67</v>
      </c>
      <c r="B13" s="31"/>
      <c r="C13" s="32">
        <f>SUM(C10:C12)</f>
        <v>83600</v>
      </c>
    </row>
    <row r="14" spans="1:9">
      <c r="C14" s="14"/>
    </row>
    <row r="15" spans="1:9">
      <c r="A15" s="26" t="s">
        <v>64</v>
      </c>
      <c r="B15" s="27"/>
      <c r="C15" s="28"/>
    </row>
    <row r="16" spans="1:9">
      <c r="A16" s="23" t="s">
        <v>65</v>
      </c>
      <c r="B16" s="23">
        <v>5.5</v>
      </c>
      <c r="C16" s="25">
        <f>B16*I5</f>
        <v>18700</v>
      </c>
    </row>
    <row r="17" spans="1:3">
      <c r="A17" s="23" t="s">
        <v>59</v>
      </c>
      <c r="B17" s="23">
        <v>4</v>
      </c>
      <c r="C17" s="25">
        <f>B17*I6</f>
        <v>13600</v>
      </c>
    </row>
    <row r="18" spans="1:3">
      <c r="A18" s="30" t="s">
        <v>68</v>
      </c>
      <c r="B18" s="27"/>
      <c r="C18" s="32">
        <f>SUM(C16:C17)</f>
        <v>32300</v>
      </c>
    </row>
    <row r="19" spans="1:3">
      <c r="C19" s="14"/>
    </row>
    <row r="20" spans="1:3">
      <c r="B20" s="17" t="s">
        <v>69</v>
      </c>
      <c r="C20" s="16">
        <f>C13+C18</f>
        <v>115900</v>
      </c>
    </row>
  </sheetData>
  <phoneticPr fontId="1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2:K19"/>
  <sheetViews>
    <sheetView workbookViewId="0">
      <selection activeCell="G29" sqref="G29"/>
    </sheetView>
  </sheetViews>
  <sheetFormatPr baseColWidth="10" defaultRowHeight="14"/>
  <cols>
    <col min="1" max="1" width="27.5" bestFit="1" customWidth="1"/>
    <col min="2" max="2" width="23.5" bestFit="1" customWidth="1"/>
    <col min="3" max="3" width="22.5" customWidth="1"/>
  </cols>
  <sheetData>
    <row r="2" spans="1:11">
      <c r="A2" s="22" t="s">
        <v>77</v>
      </c>
      <c r="E2" s="22" t="s">
        <v>81</v>
      </c>
      <c r="G2" s="38"/>
      <c r="K2" s="39" t="s">
        <v>82</v>
      </c>
    </row>
    <row r="3" spans="1:11">
      <c r="A3" t="s">
        <v>80</v>
      </c>
      <c r="G3" s="40" t="s">
        <v>11</v>
      </c>
      <c r="H3" s="41"/>
      <c r="I3" s="41" t="s">
        <v>83</v>
      </c>
      <c r="K3" s="39" t="s">
        <v>84</v>
      </c>
    </row>
    <row r="4" spans="1:11">
      <c r="E4" s="42" t="s">
        <v>85</v>
      </c>
      <c r="F4" s="43"/>
      <c r="G4" s="44">
        <f>SUM(G5:G16)</f>
        <v>1155638</v>
      </c>
      <c r="H4" s="45"/>
      <c r="I4" s="46">
        <f>G4</f>
        <v>1155638</v>
      </c>
      <c r="J4" s="39">
        <v>116000</v>
      </c>
      <c r="K4" s="46">
        <f>I4+J4</f>
        <v>1271638</v>
      </c>
    </row>
    <row r="5" spans="1:11">
      <c r="B5" s="20" t="s">
        <v>73</v>
      </c>
      <c r="C5" s="20" t="s">
        <v>74</v>
      </c>
      <c r="E5" s="47" t="s">
        <v>86</v>
      </c>
      <c r="F5" s="48" t="s">
        <v>87</v>
      </c>
      <c r="G5" s="49">
        <v>60978.93</v>
      </c>
      <c r="H5" s="50">
        <v>-60978.93</v>
      </c>
      <c r="I5" s="51">
        <f>G5+H5</f>
        <v>0</v>
      </c>
      <c r="J5" s="39">
        <v>30000</v>
      </c>
      <c r="K5" s="51">
        <f>I5+J5</f>
        <v>30000</v>
      </c>
    </row>
    <row r="6" spans="1:11">
      <c r="B6" s="20"/>
      <c r="C6" s="20"/>
      <c r="E6" s="47" t="s">
        <v>88</v>
      </c>
      <c r="F6" s="48" t="s">
        <v>87</v>
      </c>
      <c r="G6" s="49">
        <v>0</v>
      </c>
      <c r="H6" s="52"/>
      <c r="I6" s="53">
        <f t="shared" ref="I6:K16" si="0">G6+H6</f>
        <v>0</v>
      </c>
      <c r="J6" s="39"/>
      <c r="K6" s="53">
        <f t="shared" si="0"/>
        <v>0</v>
      </c>
    </row>
    <row r="7" spans="1:11">
      <c r="A7" s="12" t="s">
        <v>71</v>
      </c>
      <c r="B7" s="36">
        <v>4950359</v>
      </c>
      <c r="C7" s="36">
        <v>4752000</v>
      </c>
      <c r="E7" s="47" t="s">
        <v>89</v>
      </c>
      <c r="F7" s="48" t="s">
        <v>87</v>
      </c>
      <c r="G7" s="49">
        <v>42751.92</v>
      </c>
      <c r="H7" s="52"/>
      <c r="I7" s="53">
        <f t="shared" si="0"/>
        <v>42751.92</v>
      </c>
      <c r="J7" s="39"/>
      <c r="K7" s="53">
        <f t="shared" si="0"/>
        <v>42751.92</v>
      </c>
    </row>
    <row r="8" spans="1:11">
      <c r="A8" s="12" t="s">
        <v>72</v>
      </c>
      <c r="B8" s="36">
        <v>3800085</v>
      </c>
      <c r="C8" s="36">
        <f>B8</f>
        <v>3800085</v>
      </c>
      <c r="E8" s="47" t="s">
        <v>90</v>
      </c>
      <c r="F8" s="48" t="s">
        <v>91</v>
      </c>
      <c r="G8" s="49">
        <v>155247.41</v>
      </c>
      <c r="H8" s="52">
        <v>-16000</v>
      </c>
      <c r="I8" s="54">
        <f t="shared" si="0"/>
        <v>139247.41</v>
      </c>
      <c r="J8" s="39"/>
      <c r="K8" s="55">
        <f t="shared" si="0"/>
        <v>139247.41</v>
      </c>
    </row>
    <row r="9" spans="1:11">
      <c r="A9" s="12"/>
      <c r="B9" s="37">
        <f>B8/B7</f>
        <v>0.76763826623483267</v>
      </c>
      <c r="C9" s="37">
        <f>C8/C7</f>
        <v>0.79968118686868683</v>
      </c>
      <c r="E9" s="47" t="s">
        <v>92</v>
      </c>
      <c r="F9" s="48" t="s">
        <v>91</v>
      </c>
      <c r="G9" s="49">
        <v>0</v>
      </c>
      <c r="H9" s="52"/>
      <c r="I9" s="53">
        <f t="shared" si="0"/>
        <v>0</v>
      </c>
      <c r="J9" s="39"/>
      <c r="K9" s="53">
        <f t="shared" si="0"/>
        <v>0</v>
      </c>
    </row>
    <row r="10" spans="1:11">
      <c r="E10" s="47" t="s">
        <v>93</v>
      </c>
      <c r="F10" s="48" t="s">
        <v>94</v>
      </c>
      <c r="G10" s="49">
        <v>26605.43</v>
      </c>
      <c r="H10" s="52"/>
      <c r="I10" s="53">
        <f t="shared" si="0"/>
        <v>26605.43</v>
      </c>
      <c r="J10" s="39"/>
      <c r="K10" s="53">
        <f t="shared" si="0"/>
        <v>26605.43</v>
      </c>
    </row>
    <row r="11" spans="1:11">
      <c r="E11" s="47" t="s">
        <v>95</v>
      </c>
      <c r="F11" s="56" t="s">
        <v>96</v>
      </c>
      <c r="G11" s="49">
        <v>0</v>
      </c>
      <c r="H11" s="52"/>
      <c r="I11" s="53">
        <f t="shared" si="0"/>
        <v>0</v>
      </c>
      <c r="J11" s="39"/>
      <c r="K11" s="53">
        <f t="shared" si="0"/>
        <v>0</v>
      </c>
    </row>
    <row r="12" spans="1:11">
      <c r="A12" s="12" t="s">
        <v>76</v>
      </c>
      <c r="B12" s="36">
        <v>1784407</v>
      </c>
      <c r="C12" s="36">
        <v>1635638</v>
      </c>
      <c r="E12" s="47" t="s">
        <v>97</v>
      </c>
      <c r="F12" s="48" t="s">
        <v>98</v>
      </c>
      <c r="G12" s="49">
        <v>83754.990000000005</v>
      </c>
      <c r="H12" s="52"/>
      <c r="I12" s="53">
        <f t="shared" si="0"/>
        <v>83754.990000000005</v>
      </c>
      <c r="J12" s="39"/>
      <c r="K12" s="53">
        <f t="shared" si="0"/>
        <v>83754.990000000005</v>
      </c>
    </row>
    <row r="13" spans="1:11">
      <c r="A13" s="12" t="s">
        <v>75</v>
      </c>
      <c r="B13" s="36">
        <v>1312884</v>
      </c>
      <c r="C13" s="36">
        <f>B13</f>
        <v>1312884</v>
      </c>
      <c r="E13" s="47" t="s">
        <v>99</v>
      </c>
      <c r="F13" s="48" t="s">
        <v>100</v>
      </c>
      <c r="G13" s="49">
        <v>0</v>
      </c>
      <c r="H13" s="52"/>
      <c r="I13" s="53">
        <f t="shared" si="0"/>
        <v>0</v>
      </c>
      <c r="J13" s="39"/>
      <c r="K13" s="53">
        <f t="shared" si="0"/>
        <v>0</v>
      </c>
    </row>
    <row r="14" spans="1:11">
      <c r="A14" s="12"/>
      <c r="B14" s="37">
        <f>B13/B12</f>
        <v>0.73575367054713414</v>
      </c>
      <c r="C14" s="37">
        <f>C13/C12</f>
        <v>0.80267394129996983</v>
      </c>
      <c r="E14" s="47" t="s">
        <v>101</v>
      </c>
      <c r="F14" s="48" t="s">
        <v>0</v>
      </c>
      <c r="G14" s="49">
        <v>0</v>
      </c>
      <c r="H14" s="52"/>
      <c r="I14" s="53">
        <f t="shared" si="0"/>
        <v>0</v>
      </c>
      <c r="J14" s="39"/>
      <c r="K14" s="53">
        <f t="shared" si="0"/>
        <v>0</v>
      </c>
    </row>
    <row r="15" spans="1:11">
      <c r="E15" s="47" t="s">
        <v>1</v>
      </c>
      <c r="F15" s="48" t="s">
        <v>91</v>
      </c>
      <c r="G15" s="49">
        <v>700653.47</v>
      </c>
      <c r="H15" s="52">
        <v>76978.929999999993</v>
      </c>
      <c r="I15" s="54">
        <f t="shared" si="0"/>
        <v>777632.39999999991</v>
      </c>
      <c r="J15" s="39"/>
      <c r="K15" s="55">
        <f t="shared" si="0"/>
        <v>777632.39999999991</v>
      </c>
    </row>
    <row r="16" spans="1:11">
      <c r="E16" s="47" t="s">
        <v>2</v>
      </c>
      <c r="F16" s="48" t="s">
        <v>3</v>
      </c>
      <c r="G16" s="49">
        <v>85645.85</v>
      </c>
      <c r="H16" s="52"/>
      <c r="I16" s="53">
        <f t="shared" si="0"/>
        <v>85645.85</v>
      </c>
      <c r="J16" s="39"/>
      <c r="K16" s="53">
        <f t="shared" si="0"/>
        <v>85645.85</v>
      </c>
    </row>
    <row r="17" spans="1:11">
      <c r="A17" s="12" t="s">
        <v>78</v>
      </c>
      <c r="B17" s="12">
        <v>581</v>
      </c>
      <c r="C17" s="12">
        <v>562</v>
      </c>
      <c r="E17" s="42" t="s">
        <v>4</v>
      </c>
      <c r="F17" s="43"/>
      <c r="G17" s="57">
        <v>240000</v>
      </c>
      <c r="H17" s="58"/>
      <c r="I17" s="59">
        <v>240000</v>
      </c>
      <c r="J17" s="39">
        <v>40000</v>
      </c>
      <c r="K17" s="60">
        <f>I17+J17</f>
        <v>280000</v>
      </c>
    </row>
    <row r="18" spans="1:11" ht="15" thickBot="1">
      <c r="A18" s="12" t="s">
        <v>79</v>
      </c>
      <c r="B18" s="12">
        <v>426</v>
      </c>
      <c r="C18" s="12">
        <v>426</v>
      </c>
      <c r="E18" s="42" t="s">
        <v>5</v>
      </c>
      <c r="F18" s="43"/>
      <c r="G18" s="57">
        <v>240000</v>
      </c>
      <c r="H18" s="61"/>
      <c r="I18" s="59">
        <v>240000</v>
      </c>
      <c r="J18" s="65">
        <f>K18-I18</f>
        <v>-156000</v>
      </c>
      <c r="K18" s="60">
        <v>84000</v>
      </c>
    </row>
    <row r="19" spans="1:11" ht="15" thickBot="1">
      <c r="A19" s="12"/>
      <c r="B19" s="37">
        <f>B18/B17</f>
        <v>0.73321858864027534</v>
      </c>
      <c r="C19" s="37">
        <f>C18/C17</f>
        <v>0.75800711743772242</v>
      </c>
      <c r="E19" s="62" t="s">
        <v>6</v>
      </c>
      <c r="F19" s="17"/>
      <c r="G19" s="63">
        <f>SUM(G4,G17:G18)</f>
        <v>1635638</v>
      </c>
      <c r="H19" s="64"/>
      <c r="I19" s="64">
        <f t="shared" ref="I19" si="1">SUM(I4,I17:I18)</f>
        <v>1635638</v>
      </c>
      <c r="J19" s="64"/>
      <c r="K19" s="64">
        <f t="shared" ref="K19" si="2">SUM(K4,K17:K18)</f>
        <v>1635638</v>
      </c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4:F13"/>
  <sheetViews>
    <sheetView workbookViewId="0">
      <selection activeCell="C5" sqref="C5:C13"/>
    </sheetView>
  </sheetViews>
  <sheetFormatPr baseColWidth="10" defaultRowHeight="14"/>
  <cols>
    <col min="1" max="1" width="15.5" bestFit="1" customWidth="1"/>
    <col min="2" max="2" width="48.33203125" customWidth="1"/>
    <col min="3" max="3" width="23" customWidth="1"/>
    <col min="4" max="4" width="18.33203125" bestFit="1" customWidth="1"/>
    <col min="5" max="5" width="20.33203125" bestFit="1" customWidth="1"/>
    <col min="6" max="6" width="16.6640625" bestFit="1" customWidth="1"/>
  </cols>
  <sheetData>
    <row r="4" spans="1:6" ht="20">
      <c r="A4" s="1" t="s">
        <v>9</v>
      </c>
      <c r="B4" s="1" t="s">
        <v>10</v>
      </c>
      <c r="C4" s="1" t="s">
        <v>11</v>
      </c>
      <c r="D4" s="6" t="s">
        <v>26</v>
      </c>
      <c r="E4" s="6" t="s">
        <v>28</v>
      </c>
      <c r="F4" s="11" t="s">
        <v>29</v>
      </c>
    </row>
    <row r="5" spans="1:6" ht="20">
      <c r="A5" s="2" t="s">
        <v>12</v>
      </c>
      <c r="B5" s="3" t="s">
        <v>13</v>
      </c>
      <c r="C5" s="4">
        <v>104630</v>
      </c>
      <c r="D5" s="5">
        <v>104630</v>
      </c>
      <c r="E5" s="5">
        <v>104630</v>
      </c>
      <c r="F5" s="13">
        <f>C5-E5</f>
        <v>0</v>
      </c>
    </row>
    <row r="6" spans="1:6" ht="20">
      <c r="A6" s="2" t="s">
        <v>14</v>
      </c>
      <c r="B6" s="3" t="s">
        <v>17</v>
      </c>
      <c r="C6" s="4">
        <v>10000</v>
      </c>
      <c r="D6" s="5">
        <v>5836</v>
      </c>
      <c r="E6" s="5">
        <v>7215.8</v>
      </c>
      <c r="F6" s="13">
        <f t="shared" ref="F6:F13" si="0">C6-E6</f>
        <v>2784.2</v>
      </c>
    </row>
    <row r="7" spans="1:6" ht="20">
      <c r="A7" s="2" t="s">
        <v>15</v>
      </c>
      <c r="B7" s="3" t="s">
        <v>16</v>
      </c>
      <c r="C7" s="4">
        <v>5000</v>
      </c>
      <c r="D7" s="5">
        <v>591.54999999999995</v>
      </c>
      <c r="E7" s="5">
        <v>3919.13</v>
      </c>
      <c r="F7" s="13">
        <f t="shared" si="0"/>
        <v>1080.8699999999999</v>
      </c>
    </row>
    <row r="8" spans="1:6" ht="20">
      <c r="A8" s="2" t="s">
        <v>18</v>
      </c>
      <c r="B8" s="3" t="s">
        <v>19</v>
      </c>
      <c r="C8" s="4">
        <v>5000</v>
      </c>
      <c r="D8" s="5">
        <v>337.64</v>
      </c>
      <c r="E8" s="5">
        <v>1343.46</v>
      </c>
      <c r="F8" s="13">
        <f t="shared" si="0"/>
        <v>3656.54</v>
      </c>
    </row>
    <row r="9" spans="1:6" ht="20">
      <c r="A9" s="2" t="s">
        <v>20</v>
      </c>
      <c r="B9" s="3" t="s">
        <v>21</v>
      </c>
      <c r="C9" s="4">
        <v>15000</v>
      </c>
      <c r="D9" s="5">
        <v>5794</v>
      </c>
      <c r="E9" s="5">
        <v>8489.9599999999991</v>
      </c>
      <c r="F9" s="13">
        <f t="shared" si="0"/>
        <v>6510.0400000000009</v>
      </c>
    </row>
    <row r="10" spans="1:6" ht="20">
      <c r="A10" s="2" t="s">
        <v>22</v>
      </c>
      <c r="B10" s="3" t="s">
        <v>23</v>
      </c>
      <c r="C10" s="4">
        <v>10000</v>
      </c>
      <c r="D10" s="5">
        <v>0</v>
      </c>
      <c r="E10" s="5">
        <v>0</v>
      </c>
      <c r="F10" s="13">
        <f t="shared" si="0"/>
        <v>10000</v>
      </c>
    </row>
    <row r="11" spans="1:6" ht="20">
      <c r="A11" s="2" t="s">
        <v>24</v>
      </c>
      <c r="B11" s="3" t="s">
        <v>25</v>
      </c>
      <c r="C11" s="4">
        <v>10000</v>
      </c>
      <c r="D11" s="5">
        <v>3000</v>
      </c>
      <c r="E11" s="5">
        <v>6000</v>
      </c>
      <c r="F11" s="13">
        <f t="shared" si="0"/>
        <v>4000</v>
      </c>
    </row>
    <row r="12" spans="1:6" ht="20">
      <c r="A12" s="7" t="s">
        <v>18</v>
      </c>
      <c r="B12" s="8" t="s">
        <v>27</v>
      </c>
      <c r="C12" s="9">
        <v>15000</v>
      </c>
      <c r="D12" s="10">
        <v>15000</v>
      </c>
      <c r="E12" s="5">
        <v>15000</v>
      </c>
      <c r="F12" s="13">
        <f t="shared" si="0"/>
        <v>0</v>
      </c>
    </row>
    <row r="13" spans="1:6" ht="20">
      <c r="A13" s="7" t="s">
        <v>30</v>
      </c>
      <c r="B13" s="8" t="s">
        <v>31</v>
      </c>
      <c r="C13" s="9">
        <v>20000</v>
      </c>
      <c r="D13" s="12"/>
      <c r="E13" s="10">
        <v>8499.8799999999992</v>
      </c>
      <c r="F13" s="13">
        <f t="shared" si="0"/>
        <v>11500.12</v>
      </c>
    </row>
  </sheetData>
  <pageMargins left="0.7" right="0.7" top="0.75" bottom="0.75" header="0.3" footer="0.3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SB-TGIR</vt:lpstr>
      <vt:lpstr>RP-TGIR</vt:lpstr>
      <vt:lpstr>EGI-Inspire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Géraldine Fettahi</dc:creator>
  <cp:lastModifiedBy>Vincent Breton</cp:lastModifiedBy>
  <cp:lastPrinted>2013-09-13T12:15:30Z</cp:lastPrinted>
  <dcterms:created xsi:type="dcterms:W3CDTF">2013-02-28T11:38:26Z</dcterms:created>
  <dcterms:modified xsi:type="dcterms:W3CDTF">2013-10-07T15:06:51Z</dcterms:modified>
</cp:coreProperties>
</file>