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0515" windowHeight="7740" activeTab="1"/>
  </bookViews>
  <sheets>
    <sheet name="Summary" sheetId="6" r:id="rId1"/>
    <sheet name="Bdf table" sheetId="2" r:id="rId2"/>
  </sheets>
  <calcPr calcId="145621"/>
</workbook>
</file>

<file path=xl/calcChain.xml><?xml version="1.0" encoding="utf-8"?>
<calcChain xmlns="http://schemas.openxmlformats.org/spreadsheetml/2006/main">
  <c r="H14" i="2" l="1"/>
  <c r="H13" i="2"/>
  <c r="H12" i="2"/>
  <c r="H11" i="2"/>
  <c r="H10" i="2"/>
  <c r="H9" i="2"/>
  <c r="H8" i="2"/>
  <c r="H7" i="2"/>
  <c r="H6" i="2"/>
  <c r="H5" i="2"/>
  <c r="F62" i="6"/>
  <c r="G62" i="6" s="1"/>
  <c r="H62" i="6" s="1"/>
  <c r="G61" i="6"/>
  <c r="H61" i="6" s="1"/>
  <c r="F61" i="6"/>
  <c r="F60" i="6"/>
  <c r="G60" i="6" s="1"/>
  <c r="H60" i="6" s="1"/>
  <c r="G59" i="6"/>
  <c r="H59" i="6" s="1"/>
  <c r="F59" i="6"/>
  <c r="F58" i="6"/>
  <c r="G58" i="6" s="1"/>
  <c r="H58" i="6" s="1"/>
  <c r="G57" i="6"/>
  <c r="H57" i="6" s="1"/>
  <c r="F57" i="6"/>
  <c r="F56" i="6"/>
  <c r="G56" i="6" s="1"/>
  <c r="H56" i="6" s="1"/>
  <c r="G55" i="6"/>
  <c r="H55" i="6" s="1"/>
  <c r="F55" i="6"/>
  <c r="F54" i="6"/>
  <c r="G54" i="6" s="1"/>
  <c r="H54" i="6" s="1"/>
  <c r="G53" i="6"/>
  <c r="H53" i="6" s="1"/>
  <c r="F53" i="6"/>
  <c r="F52" i="6"/>
  <c r="G52" i="6" s="1"/>
  <c r="H52" i="6" s="1"/>
  <c r="G51" i="6"/>
  <c r="H51" i="6" s="1"/>
  <c r="F51" i="6"/>
  <c r="F50" i="6"/>
  <c r="G50" i="6" s="1"/>
  <c r="H50" i="6" s="1"/>
  <c r="G49" i="6"/>
  <c r="H49" i="6" s="1"/>
  <c r="F49" i="6"/>
  <c r="F48" i="6"/>
  <c r="G48" i="6" s="1"/>
  <c r="H48" i="6" s="1"/>
  <c r="D47" i="6"/>
  <c r="F47" i="6" s="1"/>
  <c r="G47" i="6" s="1"/>
  <c r="H47" i="6" s="1"/>
  <c r="D46" i="6"/>
  <c r="F46" i="6" s="1"/>
  <c r="G46" i="6" s="1"/>
  <c r="H46" i="6" s="1"/>
  <c r="G45" i="6"/>
  <c r="H45" i="6" s="1"/>
  <c r="F45" i="6"/>
  <c r="F44" i="6"/>
  <c r="G44" i="6" s="1"/>
  <c r="H44" i="6" s="1"/>
  <c r="G43" i="6"/>
  <c r="H43" i="6" s="1"/>
  <c r="F43" i="6"/>
  <c r="F42" i="6"/>
  <c r="G42" i="6" s="1"/>
  <c r="H42" i="6" s="1"/>
  <c r="G41" i="6"/>
  <c r="H41" i="6" s="1"/>
  <c r="F41" i="6"/>
  <c r="F40" i="6"/>
  <c r="G40" i="6" s="1"/>
  <c r="H40" i="6" s="1"/>
  <c r="G39" i="6"/>
  <c r="H39" i="6" s="1"/>
  <c r="F39" i="6"/>
  <c r="F38" i="6"/>
  <c r="G38" i="6" s="1"/>
  <c r="H38" i="6" s="1"/>
  <c r="G37" i="6"/>
  <c r="H37" i="6" s="1"/>
  <c r="F37" i="6"/>
  <c r="F36" i="6"/>
  <c r="G36" i="6" s="1"/>
  <c r="H36" i="6" s="1"/>
  <c r="D35" i="6"/>
  <c r="F35" i="6" s="1"/>
  <c r="G35" i="6" s="1"/>
  <c r="H35" i="6" s="1"/>
  <c r="D34" i="6"/>
  <c r="F34" i="6" s="1"/>
  <c r="G34" i="6" s="1"/>
  <c r="H34" i="6" s="1"/>
  <c r="D33" i="6"/>
  <c r="F33" i="6" s="1"/>
  <c r="G33" i="6" s="1"/>
  <c r="H33" i="6" s="1"/>
  <c r="D32" i="6"/>
  <c r="F32" i="6" s="1"/>
  <c r="G32" i="6" s="1"/>
  <c r="H32" i="6" s="1"/>
  <c r="D31" i="6"/>
  <c r="F31" i="6" s="1"/>
  <c r="G31" i="6" s="1"/>
  <c r="H31" i="6" s="1"/>
  <c r="G30" i="6"/>
  <c r="H30" i="6" s="1"/>
  <c r="F30" i="6"/>
  <c r="F29" i="6"/>
  <c r="G29" i="6" s="1"/>
  <c r="H29" i="6" s="1"/>
  <c r="D29" i="6"/>
  <c r="F28" i="6"/>
  <c r="G28" i="6" s="1"/>
  <c r="H28" i="6" s="1"/>
  <c r="D28" i="6"/>
  <c r="F27" i="6"/>
  <c r="G27" i="6" s="1"/>
  <c r="H27" i="6" s="1"/>
  <c r="G26" i="6"/>
  <c r="H26" i="6" s="1"/>
  <c r="F26" i="6"/>
  <c r="F25" i="6"/>
  <c r="G25" i="6" s="1"/>
  <c r="H25" i="6" s="1"/>
  <c r="G24" i="6"/>
  <c r="H24" i="6" s="1"/>
  <c r="F24" i="6"/>
  <c r="F23" i="6"/>
  <c r="G23" i="6" s="1"/>
  <c r="H23" i="6" s="1"/>
  <c r="D23" i="6"/>
  <c r="F22" i="6"/>
  <c r="G22" i="6" s="1"/>
  <c r="H22" i="6" s="1"/>
  <c r="D22" i="6"/>
  <c r="F21" i="6"/>
  <c r="G21" i="6" s="1"/>
  <c r="H21" i="6" s="1"/>
  <c r="G20" i="6"/>
  <c r="H20" i="6" s="1"/>
  <c r="F20" i="6"/>
  <c r="F19" i="6"/>
  <c r="G19" i="6" s="1"/>
  <c r="H19" i="6" s="1"/>
  <c r="G18" i="6"/>
  <c r="H18" i="6" s="1"/>
  <c r="F18" i="6"/>
  <c r="F17" i="6"/>
  <c r="G17" i="6" s="1"/>
  <c r="H17" i="6" s="1"/>
  <c r="G16" i="6"/>
  <c r="H16" i="6" s="1"/>
  <c r="F16" i="6"/>
  <c r="F15" i="6"/>
  <c r="G15" i="6" s="1"/>
  <c r="H15" i="6" s="1"/>
  <c r="G14" i="6"/>
  <c r="H14" i="6" s="1"/>
  <c r="F14" i="6"/>
  <c r="F13" i="6"/>
  <c r="G13" i="6" s="1"/>
  <c r="H13" i="6" s="1"/>
  <c r="G12" i="6"/>
  <c r="H12" i="6" s="1"/>
  <c r="F12" i="6"/>
  <c r="F11" i="6"/>
  <c r="G11" i="6" s="1"/>
  <c r="H11" i="6" s="1"/>
  <c r="G10" i="6"/>
  <c r="H10" i="6" s="1"/>
  <c r="F10" i="6"/>
  <c r="F9" i="6"/>
  <c r="G9" i="6" s="1"/>
  <c r="H9" i="6" s="1"/>
  <c r="H8" i="6"/>
  <c r="F8" i="6"/>
  <c r="H7" i="6"/>
  <c r="F7" i="6"/>
  <c r="H6" i="6"/>
  <c r="F6" i="6"/>
  <c r="H5" i="6"/>
  <c r="F5" i="6"/>
  <c r="F7" i="2"/>
  <c r="F10" i="2"/>
  <c r="F5" i="2"/>
  <c r="F14" i="2"/>
  <c r="F22" i="2"/>
  <c r="F18" i="2"/>
  <c r="F20" i="2"/>
  <c r="F16" i="2"/>
  <c r="F21" i="2"/>
  <c r="F11" i="2"/>
  <c r="F19" i="2"/>
  <c r="F15" i="2"/>
  <c r="F12" i="2"/>
  <c r="F13" i="2"/>
  <c r="F17" i="2"/>
  <c r="F23" i="2"/>
  <c r="F6" i="2"/>
  <c r="D9" i="2" l="1"/>
  <c r="D8" i="2"/>
  <c r="G22" i="2"/>
  <c r="G18" i="2"/>
  <c r="H18" i="2" s="1"/>
  <c r="G20" i="2"/>
  <c r="G16" i="2"/>
  <c r="G21" i="2"/>
  <c r="H21" i="2" s="1"/>
  <c r="G13" i="2"/>
  <c r="G17" i="2"/>
  <c r="G23" i="2"/>
  <c r="G14" i="2"/>
  <c r="G11" i="2"/>
  <c r="G19" i="2"/>
  <c r="H19" i="2" s="1"/>
  <c r="G15" i="2"/>
  <c r="G12" i="2"/>
  <c r="F8" i="2" l="1"/>
  <c r="G8" i="2" s="1"/>
  <c r="F9" i="2"/>
  <c r="G9" i="2" s="1"/>
</calcChain>
</file>

<file path=xl/sharedStrings.xml><?xml version="1.0" encoding="utf-8"?>
<sst xmlns="http://schemas.openxmlformats.org/spreadsheetml/2006/main" count="157" uniqueCount="114">
  <si>
    <t>triboson</t>
  </si>
  <si>
    <t>Background</t>
  </si>
  <si>
    <t>Electroweak</t>
  </si>
  <si>
    <t>Z -&gt; ll (m=10-50)</t>
  </si>
  <si>
    <t>Z -&gt; ll (m&gt;50)</t>
  </si>
  <si>
    <t>Z -&gt; nn</t>
  </si>
  <si>
    <t>W-&gt;lnu</t>
  </si>
  <si>
    <t>WW-&gt;lnulnu</t>
  </si>
  <si>
    <t>WZ-&gt;lnull</t>
  </si>
  <si>
    <t>WZ-&gt;jjll</t>
  </si>
  <si>
    <t>WZ-&gt;lnununu</t>
  </si>
  <si>
    <t>WZ-&gt;jjnunu</t>
  </si>
  <si>
    <t>ZZ-&gt;4l</t>
  </si>
  <si>
    <t>ZZ-&gt;lljj</t>
  </si>
  <si>
    <t>ZZ-&gt;llnunu</t>
  </si>
  <si>
    <t>ZZ-&gt;2nu2j</t>
  </si>
  <si>
    <t>ZZ-&gt;4nu</t>
  </si>
  <si>
    <t>WW -&gt; lnujj</t>
  </si>
  <si>
    <t>WZ -&gt; lnujj</t>
  </si>
  <si>
    <t>xsection (pb)</t>
  </si>
  <si>
    <t>process name</t>
  </si>
  <si>
    <t xml:space="preserve">Background </t>
  </si>
  <si>
    <t>Top</t>
  </si>
  <si>
    <t>T1a</t>
  </si>
  <si>
    <t>TT semileptonic 1</t>
  </si>
  <si>
    <t>T1b</t>
  </si>
  <si>
    <t>TT semileptonic 2</t>
  </si>
  <si>
    <t>T2</t>
  </si>
  <si>
    <t>TT dileptonic</t>
  </si>
  <si>
    <t>T3b</t>
  </si>
  <si>
    <t>T3a</t>
  </si>
  <si>
    <t>T4</t>
  </si>
  <si>
    <t>TT Z(ll) semileptonic 1</t>
  </si>
  <si>
    <t>TT Z(ll) semileptonic 2</t>
  </si>
  <si>
    <t>TT Z(ll) dileptonic</t>
  </si>
  <si>
    <t>TT W(lnu) semileptonic 1</t>
  </si>
  <si>
    <t>TT W(lnu) semileptonic 2</t>
  </si>
  <si>
    <t>T5a</t>
  </si>
  <si>
    <t>T5b</t>
  </si>
  <si>
    <t>T7</t>
  </si>
  <si>
    <t>TT W(lnu) dileptonic</t>
  </si>
  <si>
    <t>TT WW(lnulnu) semileptonic 1</t>
  </si>
  <si>
    <t>T8b</t>
  </si>
  <si>
    <t>TT WW(lnulnu) semileptonic 2</t>
  </si>
  <si>
    <t>T8a</t>
  </si>
  <si>
    <t>T9</t>
  </si>
  <si>
    <t>TT WW(lnulnu) dileptonic</t>
  </si>
  <si>
    <t>TT ZZ(4l) semileptonic 1</t>
  </si>
  <si>
    <t>T10b</t>
  </si>
  <si>
    <t>TT ZZ(4l) semileptonic 2</t>
  </si>
  <si>
    <t>T10a</t>
  </si>
  <si>
    <t>T11</t>
  </si>
  <si>
    <t>TT gamma semileptonic1</t>
  </si>
  <si>
    <t>TT gamma semileptonic2</t>
  </si>
  <si>
    <t>T12a</t>
  </si>
  <si>
    <t>T12b</t>
  </si>
  <si>
    <t>T13a</t>
  </si>
  <si>
    <t>T13b</t>
  </si>
  <si>
    <t>T14</t>
  </si>
  <si>
    <t>TT gamma dileptonic</t>
  </si>
  <si>
    <t>T15</t>
  </si>
  <si>
    <t>TT gamma gamma dileptonic</t>
  </si>
  <si>
    <t>TT gamma gamma semileptonic1</t>
  </si>
  <si>
    <t>TT gamma gamma semileptonic2</t>
  </si>
  <si>
    <t>T16</t>
  </si>
  <si>
    <t>T17</t>
  </si>
  <si>
    <t>T18</t>
  </si>
  <si>
    <t>single top t</t>
  </si>
  <si>
    <t>single top s</t>
  </si>
  <si>
    <t>single top w</t>
  </si>
  <si>
    <t>T19a</t>
  </si>
  <si>
    <t>T19b</t>
  </si>
  <si>
    <t>TT WZ semileptonic2</t>
  </si>
  <si>
    <t>TT WZ semileptonic1</t>
  </si>
  <si>
    <t>T20</t>
  </si>
  <si>
    <t>TT WZ dileptonic</t>
  </si>
  <si>
    <t>T21</t>
  </si>
  <si>
    <t>tZq</t>
  </si>
  <si>
    <t>Higgs background</t>
  </si>
  <si>
    <t>H1</t>
  </si>
  <si>
    <t>H&gt;bb</t>
  </si>
  <si>
    <t>H2</t>
  </si>
  <si>
    <t>H&gt;WW</t>
  </si>
  <si>
    <t>H3</t>
  </si>
  <si>
    <t>H&gt;ZZ</t>
  </si>
  <si>
    <t>H4</t>
  </si>
  <si>
    <t>H&gt;gg</t>
  </si>
  <si>
    <t>H5</t>
  </si>
  <si>
    <t>H&gt;gamma gamma</t>
  </si>
  <si>
    <t>H6</t>
  </si>
  <si>
    <t>WH&gt;gg</t>
  </si>
  <si>
    <t>H7</t>
  </si>
  <si>
    <t>WH&gt;bb</t>
  </si>
  <si>
    <t>H8</t>
  </si>
  <si>
    <t>VH&gt;ZZ</t>
  </si>
  <si>
    <t>H9</t>
  </si>
  <si>
    <t>VH&gt;gamma gamma</t>
  </si>
  <si>
    <t>H10</t>
  </si>
  <si>
    <t>ttH&gt;bb</t>
  </si>
  <si>
    <t>H11</t>
  </si>
  <si>
    <t>ttH&gt;WW</t>
  </si>
  <si>
    <t>H12</t>
  </si>
  <si>
    <t>ttH&gt;ZZ</t>
  </si>
  <si>
    <t>H13</t>
  </si>
  <si>
    <t>ttH&gt;gamma gamma</t>
  </si>
  <si>
    <t>Integrated lumi (fb-1)</t>
  </si>
  <si>
    <t>theoretical number to produce</t>
  </si>
  <si>
    <t>assumption</t>
  </si>
  <si>
    <t>TT ZZ(4l) dileptonic</t>
  </si>
  <si>
    <t>forced</t>
  </si>
  <si>
    <t>scale factor</t>
  </si>
  <si>
    <t>merging efficiency</t>
  </si>
  <si>
    <t>number of events to produce</t>
  </si>
  <si>
    <t>number of samples to produce (by asking 100,000 events)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</si>
</sst>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Fill="1" applyBorder="1"/>
    <xf numFmtId="0" fontId="0" fillId="0" borderId="1" xfId="0" applyBorder="1" applyAlignment="1">
      <alignment horizontal="center"/>
    </xf>
    <xf numFmtId="0" fontId="0" fillId="0" borderId="6" xfId="0" applyFill="1" applyBorder="1"/>
    <xf numFmtId="0" fontId="0" fillId="0" borderId="3" xfId="0" applyBorder="1" applyAlignment="1">
      <alignment horizontal="center"/>
    </xf>
    <xf numFmtId="0" fontId="0" fillId="0" borderId="8" xfId="0" applyFill="1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0" fontId="0" fillId="0" borderId="0" xfId="0" applyFill="1" applyBorder="1"/>
    <xf numFmtId="0" fontId="0" fillId="3" borderId="0" xfId="0" applyFill="1"/>
    <xf numFmtId="0" fontId="0" fillId="4" borderId="0" xfId="0" applyFill="1"/>
    <xf numFmtId="0" fontId="0" fillId="3" borderId="3" xfId="0" applyFill="1" applyBorder="1"/>
    <xf numFmtId="0" fontId="0" fillId="5" borderId="7" xfId="0" applyFill="1" applyBorder="1"/>
    <xf numFmtId="0" fontId="0" fillId="5" borderId="3" xfId="0" applyFill="1" applyBorder="1"/>
    <xf numFmtId="164" fontId="0" fillId="5" borderId="7" xfId="0" applyNumberFormat="1" applyFill="1" applyBorder="1"/>
    <xf numFmtId="3" fontId="0" fillId="5" borderId="7" xfId="0" applyNumberFormat="1" applyFill="1" applyBorder="1"/>
    <xf numFmtId="0" fontId="0" fillId="5" borderId="0" xfId="0" applyFill="1"/>
    <xf numFmtId="0" fontId="0" fillId="5" borderId="8" xfId="0" applyFill="1" applyBorder="1"/>
    <xf numFmtId="0" fontId="0" fillId="5" borderId="4" xfId="0" applyFill="1" applyBorder="1"/>
    <xf numFmtId="164" fontId="0" fillId="5" borderId="8" xfId="0" applyNumberFormat="1" applyFill="1" applyBorder="1"/>
    <xf numFmtId="3" fontId="0" fillId="5" borderId="8" xfId="0" applyNumberFormat="1" applyFill="1" applyBorder="1"/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5" borderId="7" xfId="0" applyNumberFormat="1" applyFill="1" applyBorder="1" applyAlignment="1">
      <alignment horizontal="center"/>
    </xf>
    <xf numFmtId="165" fontId="0" fillId="5" borderId="8" xfId="0" applyNumberFormat="1" applyFill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11" fontId="0" fillId="0" borderId="7" xfId="0" applyNumberFormat="1" applyBorder="1"/>
    <xf numFmtId="0" fontId="0" fillId="0" borderId="3" xfId="0" applyFill="1" applyBorder="1"/>
    <xf numFmtId="0" fontId="0" fillId="0" borderId="9" xfId="0" applyBorder="1"/>
    <xf numFmtId="0" fontId="0" fillId="0" borderId="10" xfId="0" applyBorder="1"/>
    <xf numFmtId="164" fontId="0" fillId="0" borderId="9" xfId="0" applyNumberFormat="1" applyBorder="1"/>
    <xf numFmtId="0" fontId="0" fillId="0" borderId="11" xfId="0" applyBorder="1"/>
    <xf numFmtId="3" fontId="0" fillId="0" borderId="10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4" xfId="0" applyNumberFormat="1" applyBorder="1"/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E10" sqref="E10"/>
    </sheetView>
  </sheetViews>
  <sheetFormatPr baseColWidth="10" defaultRowHeight="15" x14ac:dyDescent="0.25"/>
  <cols>
    <col min="1" max="1" width="21.85546875" customWidth="1"/>
    <col min="2" max="2" width="13.85546875" customWidth="1"/>
    <col min="3" max="3" width="32.42578125" customWidth="1"/>
    <col min="4" max="5" width="17.42578125" customWidth="1"/>
    <col min="6" max="6" width="15.28515625" customWidth="1"/>
    <col min="7" max="7" width="13.85546875" bestFit="1" customWidth="1"/>
    <col min="8" max="8" width="20.85546875" customWidth="1"/>
  </cols>
  <sheetData>
    <row r="1" spans="1:8" x14ac:dyDescent="0.25">
      <c r="A1" s="10" t="s">
        <v>105</v>
      </c>
      <c r="B1" s="10">
        <v>100</v>
      </c>
      <c r="D1" s="28" t="s">
        <v>107</v>
      </c>
      <c r="E1" s="28"/>
      <c r="F1" s="29" t="s">
        <v>109</v>
      </c>
    </row>
    <row r="2" spans="1:8" x14ac:dyDescent="0.25">
      <c r="A2" t="s">
        <v>110</v>
      </c>
      <c r="B2">
        <v>1.2</v>
      </c>
    </row>
    <row r="4" spans="1:8" s="20" customFormat="1" ht="43.5" customHeight="1" thickBot="1" x14ac:dyDescent="0.3">
      <c r="A4" s="18"/>
      <c r="B4" s="18"/>
      <c r="C4" s="19" t="s">
        <v>20</v>
      </c>
      <c r="D4" s="19" t="s">
        <v>19</v>
      </c>
      <c r="E4" s="19" t="s">
        <v>111</v>
      </c>
      <c r="F4" s="19" t="s">
        <v>106</v>
      </c>
      <c r="G4" s="19" t="s">
        <v>112</v>
      </c>
      <c r="H4" s="45" t="s">
        <v>113</v>
      </c>
    </row>
    <row r="5" spans="1:8" x14ac:dyDescent="0.25">
      <c r="A5" s="11" t="s">
        <v>1</v>
      </c>
      <c r="B5" s="11"/>
      <c r="C5" s="7" t="s">
        <v>3</v>
      </c>
      <c r="D5" s="1">
        <v>15729</v>
      </c>
      <c r="E5" s="1">
        <v>0.75</v>
      </c>
      <c r="F5" s="21">
        <f>D5*$B$1*$B$2*1000/E5</f>
        <v>2516640000</v>
      </c>
      <c r="G5" s="24">
        <v>50000000</v>
      </c>
      <c r="H5" s="40">
        <f>G5/100000</f>
        <v>500</v>
      </c>
    </row>
    <row r="6" spans="1:8" x14ac:dyDescent="0.25">
      <c r="A6" s="12" t="s">
        <v>2</v>
      </c>
      <c r="B6" s="12"/>
      <c r="C6" s="8" t="s">
        <v>4</v>
      </c>
      <c r="D6" s="3">
        <v>4925</v>
      </c>
      <c r="E6" s="3">
        <v>0.75</v>
      </c>
      <c r="F6" s="22">
        <f>D6*$B$1*$B$2*1000/E6</f>
        <v>788000000</v>
      </c>
      <c r="G6" s="25">
        <v>50000000</v>
      </c>
      <c r="H6" s="41">
        <f t="shared" ref="H6:H62" si="0">G6/100000</f>
        <v>500</v>
      </c>
    </row>
    <row r="7" spans="1:8" x14ac:dyDescent="0.25">
      <c r="A7" s="8"/>
      <c r="B7" s="8"/>
      <c r="C7" s="8" t="s">
        <v>5</v>
      </c>
      <c r="D7" s="3">
        <v>9177</v>
      </c>
      <c r="E7" s="30">
        <v>0.7</v>
      </c>
      <c r="F7" s="22">
        <f>D7*$B$1*$B$2*1000/E7</f>
        <v>1573200000</v>
      </c>
      <c r="G7" s="25">
        <v>20000000</v>
      </c>
      <c r="H7" s="41">
        <f t="shared" si="0"/>
        <v>200</v>
      </c>
    </row>
    <row r="8" spans="1:8" x14ac:dyDescent="0.25">
      <c r="A8" s="8"/>
      <c r="B8" s="8"/>
      <c r="C8" s="8" t="s">
        <v>6</v>
      </c>
      <c r="D8" s="3">
        <v>49972</v>
      </c>
      <c r="E8" s="3">
        <v>0.77700000000000002</v>
      </c>
      <c r="F8" s="22">
        <f>D8*$B$1*$B$2*1000/E8</f>
        <v>7717683397.6833973</v>
      </c>
      <c r="G8" s="25">
        <v>500000000</v>
      </c>
      <c r="H8" s="41">
        <f t="shared" si="0"/>
        <v>5000</v>
      </c>
    </row>
    <row r="9" spans="1:8" x14ac:dyDescent="0.25">
      <c r="A9" s="8"/>
      <c r="B9" s="8"/>
      <c r="C9" s="8" t="s">
        <v>7</v>
      </c>
      <c r="D9" s="3">
        <v>6.9870000000000001</v>
      </c>
      <c r="E9" s="3">
        <v>0.58599999999999997</v>
      </c>
      <c r="F9" s="22">
        <f>D9*$B$1*$B$2*1000/E9</f>
        <v>1430784.9829351536</v>
      </c>
      <c r="G9" s="25">
        <f t="shared" ref="G9:G62" si="1">IF(F9&gt;100000,F9,100000)</f>
        <v>1430784.9829351536</v>
      </c>
      <c r="H9" s="41">
        <f t="shared" si="0"/>
        <v>14.307849829351536</v>
      </c>
    </row>
    <row r="10" spans="1:8" x14ac:dyDescent="0.25">
      <c r="A10" s="8"/>
      <c r="B10" s="8"/>
      <c r="C10" s="8" t="s">
        <v>8</v>
      </c>
      <c r="D10" s="3">
        <v>1.4630000000000001</v>
      </c>
      <c r="E10" s="3">
        <v>0.64800000000000002</v>
      </c>
      <c r="F10" s="22">
        <f>D10*$B$1*$B$2*1000/E10</f>
        <v>270925.9259259259</v>
      </c>
      <c r="G10" s="25">
        <f t="shared" si="1"/>
        <v>270925.9259259259</v>
      </c>
      <c r="H10" s="41">
        <f t="shared" si="0"/>
        <v>2.7092592592592588</v>
      </c>
    </row>
    <row r="11" spans="1:8" x14ac:dyDescent="0.25">
      <c r="A11" s="8"/>
      <c r="B11" s="8"/>
      <c r="C11" s="8" t="s">
        <v>9</v>
      </c>
      <c r="D11" s="3">
        <v>2.6</v>
      </c>
      <c r="E11" s="3">
        <v>0.61899999999999999</v>
      </c>
      <c r="F11" s="22">
        <f>D11*$B$1*$B$2*1000/E11</f>
        <v>504038.7722132472</v>
      </c>
      <c r="G11" s="25">
        <f t="shared" si="1"/>
        <v>504038.7722132472</v>
      </c>
      <c r="H11" s="41">
        <f t="shared" si="0"/>
        <v>5.040387722132472</v>
      </c>
    </row>
    <row r="12" spans="1:8" x14ac:dyDescent="0.25">
      <c r="A12" s="8"/>
      <c r="B12" s="8"/>
      <c r="C12" s="8" t="s">
        <v>10</v>
      </c>
      <c r="D12" s="3">
        <v>1.661</v>
      </c>
      <c r="E12" s="3">
        <v>0.59914000000000001</v>
      </c>
      <c r="F12" s="22">
        <f>D12*$B$1*$B$2*1000/E12</f>
        <v>332676.8367994125</v>
      </c>
      <c r="G12" s="25">
        <f t="shared" si="1"/>
        <v>332676.8367994125</v>
      </c>
      <c r="H12" s="41">
        <f t="shared" si="0"/>
        <v>3.3267683679941249</v>
      </c>
    </row>
    <row r="13" spans="1:8" x14ac:dyDescent="0.25">
      <c r="A13" s="8"/>
      <c r="B13" s="8"/>
      <c r="C13" s="8" t="s">
        <v>11</v>
      </c>
      <c r="D13" s="3">
        <v>3.3290000000000002</v>
      </c>
      <c r="E13" s="3">
        <v>0.59907999999999995</v>
      </c>
      <c r="F13" s="22">
        <f>D13*$B$1*$B$2*1000/E13</f>
        <v>666822.46110703086</v>
      </c>
      <c r="G13" s="25">
        <f t="shared" si="1"/>
        <v>666822.46110703086</v>
      </c>
      <c r="H13" s="41">
        <f t="shared" si="0"/>
        <v>6.6682246110703085</v>
      </c>
    </row>
    <row r="14" spans="1:8" x14ac:dyDescent="0.25">
      <c r="A14" s="8"/>
      <c r="B14" s="8"/>
      <c r="C14" s="8" t="s">
        <v>12</v>
      </c>
      <c r="D14" s="3">
        <v>0.27810000000000001</v>
      </c>
      <c r="E14" s="3">
        <v>0.70799999999999996</v>
      </c>
      <c r="F14" s="22">
        <f>D14*$B$1*$B$2*1000/E14</f>
        <v>47135.593220338982</v>
      </c>
      <c r="G14" s="25">
        <f t="shared" si="1"/>
        <v>100000</v>
      </c>
      <c r="H14" s="41">
        <f t="shared" si="0"/>
        <v>1</v>
      </c>
    </row>
    <row r="15" spans="1:8" x14ac:dyDescent="0.25">
      <c r="A15" s="8"/>
      <c r="B15" s="8"/>
      <c r="C15" s="8" t="s">
        <v>13</v>
      </c>
      <c r="D15" s="3">
        <v>1.641</v>
      </c>
      <c r="E15" s="3">
        <v>0.65400000000000003</v>
      </c>
      <c r="F15" s="22">
        <f>D15*$B$1*$B$2*1000/E15</f>
        <v>301100.91743119265</v>
      </c>
      <c r="G15" s="25">
        <f t="shared" si="1"/>
        <v>301100.91743119265</v>
      </c>
      <c r="H15" s="41">
        <f t="shared" si="0"/>
        <v>3.0110091743119263</v>
      </c>
    </row>
    <row r="16" spans="1:8" x14ac:dyDescent="0.25">
      <c r="A16" s="8"/>
      <c r="B16" s="8"/>
      <c r="C16" s="8" t="s">
        <v>14</v>
      </c>
      <c r="D16" s="3">
        <v>0.50700000000000001</v>
      </c>
      <c r="E16" s="30">
        <v>0.7</v>
      </c>
      <c r="F16" s="22">
        <f>D16*$B$1*$B$2*1000/E16</f>
        <v>86914.285714285725</v>
      </c>
      <c r="G16" s="25">
        <f t="shared" si="1"/>
        <v>100000</v>
      </c>
      <c r="H16" s="41">
        <f t="shared" si="0"/>
        <v>1</v>
      </c>
    </row>
    <row r="17" spans="1:8" x14ac:dyDescent="0.25">
      <c r="A17" s="8"/>
      <c r="B17" s="8"/>
      <c r="C17" s="8" t="s">
        <v>15</v>
      </c>
      <c r="D17" s="30">
        <v>0</v>
      </c>
      <c r="E17" s="30">
        <v>0.7</v>
      </c>
      <c r="F17" s="22">
        <f>D17*$B$1*$B$2*1000/E17</f>
        <v>0</v>
      </c>
      <c r="G17" s="25">
        <f t="shared" si="1"/>
        <v>100000</v>
      </c>
      <c r="H17" s="41">
        <f t="shared" si="0"/>
        <v>1</v>
      </c>
    </row>
    <row r="18" spans="1:8" s="35" customFormat="1" x14ac:dyDescent="0.25">
      <c r="A18" s="31"/>
      <c r="B18" s="31"/>
      <c r="C18" s="31" t="s">
        <v>16</v>
      </c>
      <c r="D18" s="32">
        <v>0</v>
      </c>
      <c r="E18" s="32">
        <v>0.7</v>
      </c>
      <c r="F18" s="33">
        <f>D18*$B$1*$B$2*1000/E18</f>
        <v>0</v>
      </c>
      <c r="G18" s="34">
        <f t="shared" si="1"/>
        <v>100000</v>
      </c>
      <c r="H18" s="42">
        <f t="shared" si="0"/>
        <v>1</v>
      </c>
    </row>
    <row r="19" spans="1:8" x14ac:dyDescent="0.25">
      <c r="A19" s="8"/>
      <c r="B19" s="8"/>
      <c r="C19" s="8" t="s">
        <v>17</v>
      </c>
      <c r="D19" s="30">
        <v>0</v>
      </c>
      <c r="E19" s="30">
        <v>0.7</v>
      </c>
      <c r="F19" s="22">
        <f>D19*$B$1*$B$2*1000/E19</f>
        <v>0</v>
      </c>
      <c r="G19" s="25">
        <f t="shared" si="1"/>
        <v>100000</v>
      </c>
      <c r="H19" s="41">
        <f t="shared" si="0"/>
        <v>1</v>
      </c>
    </row>
    <row r="20" spans="1:8" x14ac:dyDescent="0.25">
      <c r="A20" s="8"/>
      <c r="B20" s="8"/>
      <c r="C20" s="8" t="s">
        <v>18</v>
      </c>
      <c r="D20" s="30">
        <v>0</v>
      </c>
      <c r="E20" s="30">
        <v>0.7</v>
      </c>
      <c r="F20" s="22">
        <f>D20*$B$1*$B$2*1000/E20</f>
        <v>0</v>
      </c>
      <c r="G20" s="25">
        <f t="shared" si="1"/>
        <v>100000</v>
      </c>
      <c r="H20" s="41">
        <f t="shared" si="0"/>
        <v>1</v>
      </c>
    </row>
    <row r="21" spans="1:8" s="35" customFormat="1" ht="15.75" thickBot="1" x14ac:dyDescent="0.3">
      <c r="A21" s="36"/>
      <c r="B21" s="36"/>
      <c r="C21" s="36" t="s">
        <v>0</v>
      </c>
      <c r="D21" s="37">
        <v>0</v>
      </c>
      <c r="E21" s="37">
        <v>0.7</v>
      </c>
      <c r="F21" s="38">
        <f>D21*$B$1*$B$2*1000/E21</f>
        <v>0</v>
      </c>
      <c r="G21" s="39">
        <f t="shared" si="1"/>
        <v>100000</v>
      </c>
      <c r="H21" s="43">
        <f t="shared" si="0"/>
        <v>1</v>
      </c>
    </row>
    <row r="22" spans="1:8" x14ac:dyDescent="0.25">
      <c r="A22" s="14" t="s">
        <v>21</v>
      </c>
      <c r="B22" s="7" t="s">
        <v>23</v>
      </c>
      <c r="C22" s="15" t="s">
        <v>24</v>
      </c>
      <c r="D22" s="1">
        <f>181.7/2</f>
        <v>90.85</v>
      </c>
      <c r="E22" s="1">
        <v>0.53</v>
      </c>
      <c r="F22" s="21">
        <f>D22*$B$1*$B$2*1000/E22</f>
        <v>20569811.320754714</v>
      </c>
      <c r="G22" s="24">
        <f t="shared" si="1"/>
        <v>20569811.320754714</v>
      </c>
      <c r="H22" s="41">
        <f t="shared" si="0"/>
        <v>205.69811320754715</v>
      </c>
    </row>
    <row r="23" spans="1:8" x14ac:dyDescent="0.25">
      <c r="A23" s="16" t="s">
        <v>22</v>
      </c>
      <c r="B23" s="8" t="s">
        <v>25</v>
      </c>
      <c r="C23" s="13" t="s">
        <v>26</v>
      </c>
      <c r="D23" s="3">
        <f>181.7/2</f>
        <v>90.85</v>
      </c>
      <c r="E23" s="3">
        <v>0.53</v>
      </c>
      <c r="F23" s="22">
        <f>D23*$B$1*$B$2*1000/E23</f>
        <v>20569811.320754714</v>
      </c>
      <c r="G23" s="25">
        <f t="shared" si="1"/>
        <v>20569811.320754714</v>
      </c>
      <c r="H23" s="41">
        <f t="shared" si="0"/>
        <v>205.69811320754715</v>
      </c>
    </row>
    <row r="24" spans="1:8" x14ac:dyDescent="0.25">
      <c r="A24" s="16"/>
      <c r="B24" s="8" t="s">
        <v>27</v>
      </c>
      <c r="C24" s="13" t="s">
        <v>28</v>
      </c>
      <c r="D24" s="3">
        <v>48.5</v>
      </c>
      <c r="E24" s="3">
        <v>0.53</v>
      </c>
      <c r="F24" s="22">
        <f>D24*$B$1*$B$2*1000/E24</f>
        <v>10981132.075471697</v>
      </c>
      <c r="G24" s="25">
        <f t="shared" si="1"/>
        <v>10981132.075471697</v>
      </c>
      <c r="H24" s="41">
        <f t="shared" si="0"/>
        <v>109.81132075471697</v>
      </c>
    </row>
    <row r="25" spans="1:8" x14ac:dyDescent="0.25">
      <c r="A25" s="16"/>
      <c r="B25" s="8" t="s">
        <v>30</v>
      </c>
      <c r="C25" s="13" t="s">
        <v>32</v>
      </c>
      <c r="D25" s="3">
        <v>4.8089999999999999E-3</v>
      </c>
      <c r="E25" s="3">
        <v>0.23200000000000001</v>
      </c>
      <c r="F25" s="22">
        <f>D25*$B$1*$B$2*1000/E25</f>
        <v>2487.4137931034479</v>
      </c>
      <c r="G25" s="25">
        <f t="shared" si="1"/>
        <v>100000</v>
      </c>
      <c r="H25" s="41">
        <f t="shared" si="0"/>
        <v>1</v>
      </c>
    </row>
    <row r="26" spans="1:8" x14ac:dyDescent="0.25">
      <c r="A26" s="16"/>
      <c r="B26" s="8" t="s">
        <v>29</v>
      </c>
      <c r="C26" s="13" t="s">
        <v>33</v>
      </c>
      <c r="D26" s="3">
        <v>4.8089999999999999E-3</v>
      </c>
      <c r="E26" s="3">
        <v>0.23200000000000001</v>
      </c>
      <c r="F26" s="22">
        <f>D26*$B$1*$B$2*1000/E26</f>
        <v>2487.4137931034479</v>
      </c>
      <c r="G26" s="25">
        <f t="shared" si="1"/>
        <v>100000</v>
      </c>
      <c r="H26" s="41">
        <f t="shared" si="0"/>
        <v>1</v>
      </c>
    </row>
    <row r="27" spans="1:8" x14ac:dyDescent="0.25">
      <c r="A27" s="16"/>
      <c r="B27" s="8" t="s">
        <v>31</v>
      </c>
      <c r="C27" s="13" t="s">
        <v>34</v>
      </c>
      <c r="D27" s="3">
        <v>4.8089999999999999E-3</v>
      </c>
      <c r="E27" s="3">
        <v>0.23200000000000001</v>
      </c>
      <c r="F27" s="22">
        <f>D27*$B$1*$B$2*1000/E27</f>
        <v>2487.4137931034479</v>
      </c>
      <c r="G27" s="25">
        <f t="shared" si="1"/>
        <v>100000</v>
      </c>
      <c r="H27" s="41">
        <f t="shared" si="0"/>
        <v>1</v>
      </c>
    </row>
    <row r="28" spans="1:8" x14ac:dyDescent="0.25">
      <c r="A28" s="16"/>
      <c r="B28" s="8" t="s">
        <v>37</v>
      </c>
      <c r="C28" s="13" t="s">
        <v>35</v>
      </c>
      <c r="D28" s="3">
        <f>0.04676/2</f>
        <v>2.3380000000000001E-2</v>
      </c>
      <c r="E28" s="3">
        <v>0.23200000000000001</v>
      </c>
      <c r="F28" s="22">
        <f>D28*$B$1*$B$2*1000/E28</f>
        <v>12093.103448275861</v>
      </c>
      <c r="G28" s="25">
        <f t="shared" si="1"/>
        <v>100000</v>
      </c>
      <c r="H28" s="41">
        <f t="shared" si="0"/>
        <v>1</v>
      </c>
    </row>
    <row r="29" spans="1:8" x14ac:dyDescent="0.25">
      <c r="A29" s="16"/>
      <c r="B29" s="8" t="s">
        <v>38</v>
      </c>
      <c r="C29" s="13" t="s">
        <v>36</v>
      </c>
      <c r="D29" s="3">
        <f>0.04676/2</f>
        <v>2.3380000000000001E-2</v>
      </c>
      <c r="E29" s="3">
        <v>0.23200000000000001</v>
      </c>
      <c r="F29" s="22">
        <f>D29*$B$1*$B$2*1000/E29</f>
        <v>12093.103448275861</v>
      </c>
      <c r="G29" s="25">
        <f t="shared" si="1"/>
        <v>100000</v>
      </c>
      <c r="H29" s="41">
        <f t="shared" si="0"/>
        <v>1</v>
      </c>
    </row>
    <row r="30" spans="1:8" x14ac:dyDescent="0.25">
      <c r="A30" s="16"/>
      <c r="B30" s="8" t="s">
        <v>39</v>
      </c>
      <c r="C30" s="13" t="s">
        <v>40</v>
      </c>
      <c r="D30" s="3">
        <v>1.189E-2</v>
      </c>
      <c r="E30" s="3">
        <v>0.23200000000000001</v>
      </c>
      <c r="F30" s="22">
        <f>D30*$B$1*$B$2*1000/E30</f>
        <v>6150.0000000000009</v>
      </c>
      <c r="G30" s="25">
        <f t="shared" si="1"/>
        <v>100000</v>
      </c>
      <c r="H30" s="41">
        <f t="shared" si="0"/>
        <v>1</v>
      </c>
    </row>
    <row r="31" spans="1:8" x14ac:dyDescent="0.25">
      <c r="A31" s="16"/>
      <c r="B31" s="8" t="s">
        <v>44</v>
      </c>
      <c r="C31" s="13" t="s">
        <v>41</v>
      </c>
      <c r="D31" s="3">
        <f>0.3667/2</f>
        <v>0.18335000000000001</v>
      </c>
      <c r="E31" s="3">
        <v>0.65</v>
      </c>
      <c r="F31" s="22">
        <f>D31*$B$1*$B$2*1000/E31</f>
        <v>33849.230769230766</v>
      </c>
      <c r="G31" s="25">
        <f t="shared" si="1"/>
        <v>100000</v>
      </c>
      <c r="H31" s="41">
        <f t="shared" si="0"/>
        <v>1</v>
      </c>
    </row>
    <row r="32" spans="1:8" x14ac:dyDescent="0.25">
      <c r="A32" s="16"/>
      <c r="B32" s="8" t="s">
        <v>42</v>
      </c>
      <c r="C32" s="13" t="s">
        <v>43</v>
      </c>
      <c r="D32" s="3">
        <f>0.3667/2</f>
        <v>0.18335000000000001</v>
      </c>
      <c r="E32" s="3">
        <v>0.65</v>
      </c>
      <c r="F32" s="22">
        <f>D32*$B$1*$B$2*1000/E32</f>
        <v>33849.230769230766</v>
      </c>
      <c r="G32" s="25">
        <f t="shared" si="1"/>
        <v>100000</v>
      </c>
      <c r="H32" s="41">
        <f t="shared" si="0"/>
        <v>1</v>
      </c>
    </row>
    <row r="33" spans="1:8" x14ac:dyDescent="0.25">
      <c r="A33" s="16"/>
      <c r="B33" s="8" t="s">
        <v>45</v>
      </c>
      <c r="C33" s="13" t="s">
        <v>46</v>
      </c>
      <c r="D33" s="3">
        <f>0.09152</f>
        <v>9.1520000000000004E-2</v>
      </c>
      <c r="E33" s="3">
        <v>0.65</v>
      </c>
      <c r="F33" s="22">
        <f>D33*$B$1*$B$2*1000/E33</f>
        <v>16896</v>
      </c>
      <c r="G33" s="25">
        <f t="shared" si="1"/>
        <v>100000</v>
      </c>
      <c r="H33" s="41">
        <f t="shared" si="0"/>
        <v>1</v>
      </c>
    </row>
    <row r="34" spans="1:8" x14ac:dyDescent="0.25">
      <c r="A34" s="16"/>
      <c r="B34" s="8" t="s">
        <v>50</v>
      </c>
      <c r="C34" s="13" t="s">
        <v>47</v>
      </c>
      <c r="D34" s="3">
        <f>0.00001827/2</f>
        <v>9.1349999999999998E-6</v>
      </c>
      <c r="E34" s="3">
        <v>0.65</v>
      </c>
      <c r="F34" s="22">
        <f>D34*$B$1*$B$2*1000/E34</f>
        <v>1.6864615384615385</v>
      </c>
      <c r="G34" s="25">
        <f t="shared" si="1"/>
        <v>100000</v>
      </c>
      <c r="H34" s="41">
        <f t="shared" si="0"/>
        <v>1</v>
      </c>
    </row>
    <row r="35" spans="1:8" x14ac:dyDescent="0.25">
      <c r="A35" s="16"/>
      <c r="B35" s="8" t="s">
        <v>48</v>
      </c>
      <c r="C35" s="13" t="s">
        <v>49</v>
      </c>
      <c r="D35" s="3">
        <f>0.00001827/2</f>
        <v>9.1349999999999998E-6</v>
      </c>
      <c r="E35" s="3">
        <v>0.65</v>
      </c>
      <c r="F35" s="22">
        <f>D35*$B$1*$B$2*1000/E35</f>
        <v>1.6864615384615385</v>
      </c>
      <c r="G35" s="25">
        <f t="shared" si="1"/>
        <v>100000</v>
      </c>
      <c r="H35" s="41">
        <f t="shared" si="0"/>
        <v>1</v>
      </c>
    </row>
    <row r="36" spans="1:8" x14ac:dyDescent="0.25">
      <c r="A36" s="16"/>
      <c r="B36" s="8" t="s">
        <v>51</v>
      </c>
      <c r="C36" s="13" t="s">
        <v>108</v>
      </c>
      <c r="D36" s="3">
        <v>0</v>
      </c>
      <c r="E36" s="3">
        <v>0.65</v>
      </c>
      <c r="F36" s="22">
        <f>D36*$B$1*$B$2*1000/E36</f>
        <v>0</v>
      </c>
      <c r="G36" s="25">
        <f t="shared" si="1"/>
        <v>100000</v>
      </c>
      <c r="H36" s="41">
        <f t="shared" si="0"/>
        <v>1</v>
      </c>
    </row>
    <row r="37" spans="1:8" x14ac:dyDescent="0.25">
      <c r="A37" s="3"/>
      <c r="B37" s="8" t="s">
        <v>54</v>
      </c>
      <c r="C37" s="13" t="s">
        <v>52</v>
      </c>
      <c r="D37" s="3">
        <v>2.1</v>
      </c>
      <c r="E37" s="30">
        <v>0.5</v>
      </c>
      <c r="F37" s="22">
        <f>D37*$B$1*$B$2*1000/E37</f>
        <v>504000</v>
      </c>
      <c r="G37" s="25">
        <f t="shared" si="1"/>
        <v>504000</v>
      </c>
      <c r="H37" s="41">
        <f t="shared" si="0"/>
        <v>5.04</v>
      </c>
    </row>
    <row r="38" spans="1:8" x14ac:dyDescent="0.25">
      <c r="A38" s="3"/>
      <c r="B38" s="8" t="s">
        <v>55</v>
      </c>
      <c r="C38" s="13" t="s">
        <v>53</v>
      </c>
      <c r="D38" s="3">
        <v>0</v>
      </c>
      <c r="E38" s="30">
        <v>0.5</v>
      </c>
      <c r="F38" s="22">
        <f>D38*$B$1*$B$2*1000/E38</f>
        <v>0</v>
      </c>
      <c r="G38" s="25">
        <f t="shared" si="1"/>
        <v>100000</v>
      </c>
      <c r="H38" s="41">
        <f t="shared" si="0"/>
        <v>1</v>
      </c>
    </row>
    <row r="39" spans="1:8" x14ac:dyDescent="0.25">
      <c r="A39" s="3"/>
      <c r="B39" s="8" t="s">
        <v>56</v>
      </c>
      <c r="C39" s="13" t="s">
        <v>62</v>
      </c>
      <c r="D39" s="3">
        <v>1.34E-2</v>
      </c>
      <c r="E39" s="30">
        <v>0.5</v>
      </c>
      <c r="F39" s="22">
        <f>D39*$B$1*$B$2*1000/E39</f>
        <v>3216</v>
      </c>
      <c r="G39" s="25">
        <f t="shared" si="1"/>
        <v>100000</v>
      </c>
      <c r="H39" s="41">
        <f t="shared" si="0"/>
        <v>1</v>
      </c>
    </row>
    <row r="40" spans="1:8" x14ac:dyDescent="0.25">
      <c r="A40" s="3"/>
      <c r="B40" s="8" t="s">
        <v>57</v>
      </c>
      <c r="C40" s="13" t="s">
        <v>63</v>
      </c>
      <c r="D40" s="3">
        <v>0</v>
      </c>
      <c r="E40" s="30">
        <v>0.5</v>
      </c>
      <c r="F40" s="22">
        <f>D40*$B$1*$B$2*1000/E40</f>
        <v>0</v>
      </c>
      <c r="G40" s="25">
        <f t="shared" si="1"/>
        <v>100000</v>
      </c>
      <c r="H40" s="41">
        <f t="shared" si="0"/>
        <v>1</v>
      </c>
    </row>
    <row r="41" spans="1:8" x14ac:dyDescent="0.25">
      <c r="A41" s="3"/>
      <c r="B41" s="8" t="s">
        <v>58</v>
      </c>
      <c r="C41" s="13" t="s">
        <v>59</v>
      </c>
      <c r="D41" s="3">
        <v>0</v>
      </c>
      <c r="E41" s="30">
        <v>0.5</v>
      </c>
      <c r="F41" s="22">
        <f>D41*$B$1*$B$2*1000/E41</f>
        <v>0</v>
      </c>
      <c r="G41" s="25">
        <f t="shared" si="1"/>
        <v>100000</v>
      </c>
      <c r="H41" s="41">
        <f t="shared" si="0"/>
        <v>1</v>
      </c>
    </row>
    <row r="42" spans="1:8" x14ac:dyDescent="0.25">
      <c r="A42" s="3"/>
      <c r="B42" s="8" t="s">
        <v>60</v>
      </c>
      <c r="C42" s="13" t="s">
        <v>61</v>
      </c>
      <c r="D42" s="3">
        <v>0</v>
      </c>
      <c r="E42" s="30">
        <v>0.5</v>
      </c>
      <c r="F42" s="22">
        <f>D42*$B$1*$B$2*1000/E42</f>
        <v>0</v>
      </c>
      <c r="G42" s="25">
        <f t="shared" si="1"/>
        <v>100000</v>
      </c>
      <c r="H42" s="41">
        <f t="shared" si="0"/>
        <v>1</v>
      </c>
    </row>
    <row r="43" spans="1:8" x14ac:dyDescent="0.25">
      <c r="A43" s="3"/>
      <c r="B43" s="8" t="s">
        <v>64</v>
      </c>
      <c r="C43" s="13" t="s">
        <v>67</v>
      </c>
      <c r="D43" s="3">
        <v>7</v>
      </c>
      <c r="E43" s="3">
        <v>1</v>
      </c>
      <c r="F43" s="22">
        <f>D43*$B$1*$B$2*1000/E43</f>
        <v>840000</v>
      </c>
      <c r="G43" s="25">
        <f t="shared" si="1"/>
        <v>840000</v>
      </c>
      <c r="H43" s="41">
        <f t="shared" si="0"/>
        <v>8.4</v>
      </c>
    </row>
    <row r="44" spans="1:8" x14ac:dyDescent="0.25">
      <c r="A44" s="3"/>
      <c r="B44" s="8" t="s">
        <v>65</v>
      </c>
      <c r="C44" s="13" t="s">
        <v>68</v>
      </c>
      <c r="D44" s="3">
        <v>0</v>
      </c>
      <c r="E44" s="3">
        <v>1</v>
      </c>
      <c r="F44" s="22">
        <f>D44*$B$1*$B$2*1000/E44</f>
        <v>0</v>
      </c>
      <c r="G44" s="25">
        <f t="shared" si="1"/>
        <v>100000</v>
      </c>
      <c r="H44" s="41">
        <f t="shared" si="0"/>
        <v>1</v>
      </c>
    </row>
    <row r="45" spans="1:8" x14ac:dyDescent="0.25">
      <c r="A45" s="3"/>
      <c r="B45" s="8" t="s">
        <v>66</v>
      </c>
      <c r="C45" s="13" t="s">
        <v>69</v>
      </c>
      <c r="D45" s="3">
        <v>52.36</v>
      </c>
      <c r="E45" s="3">
        <v>1</v>
      </c>
      <c r="F45" s="22">
        <f>D45*$B$1*$B$2*1000/E45</f>
        <v>6283200</v>
      </c>
      <c r="G45" s="25">
        <f t="shared" si="1"/>
        <v>6283200</v>
      </c>
      <c r="H45" s="41">
        <f t="shared" si="0"/>
        <v>62.832000000000001</v>
      </c>
    </row>
    <row r="46" spans="1:8" x14ac:dyDescent="0.25">
      <c r="A46" s="3"/>
      <c r="B46" s="8" t="s">
        <v>70</v>
      </c>
      <c r="C46" s="13" t="s">
        <v>73</v>
      </c>
      <c r="D46" s="3">
        <f>0.0003025/2</f>
        <v>1.5124999999999999E-4</v>
      </c>
      <c r="E46" s="3">
        <v>1</v>
      </c>
      <c r="F46" s="22">
        <f>D46*$B$1*$B$2*1000/E46</f>
        <v>18.149999999999999</v>
      </c>
      <c r="G46" s="25">
        <f t="shared" si="1"/>
        <v>100000</v>
      </c>
      <c r="H46" s="41">
        <f t="shared" si="0"/>
        <v>1</v>
      </c>
    </row>
    <row r="47" spans="1:8" x14ac:dyDescent="0.25">
      <c r="A47" s="3"/>
      <c r="B47" s="8" t="s">
        <v>71</v>
      </c>
      <c r="C47" s="13" t="s">
        <v>72</v>
      </c>
      <c r="D47" s="3">
        <f>0.0003025/2</f>
        <v>1.5124999999999999E-4</v>
      </c>
      <c r="E47" s="3">
        <v>1</v>
      </c>
      <c r="F47" s="22">
        <f>D47*$B$1*$B$2*1000/E47</f>
        <v>18.149999999999999</v>
      </c>
      <c r="G47" s="25">
        <f t="shared" si="1"/>
        <v>100000</v>
      </c>
      <c r="H47" s="41">
        <f t="shared" si="0"/>
        <v>1</v>
      </c>
    </row>
    <row r="48" spans="1:8" x14ac:dyDescent="0.25">
      <c r="A48" s="3"/>
      <c r="B48" s="8" t="s">
        <v>74</v>
      </c>
      <c r="C48" s="13" t="s">
        <v>75</v>
      </c>
      <c r="D48" s="3">
        <v>3.0249999999999998E-4</v>
      </c>
      <c r="E48" s="3">
        <v>1</v>
      </c>
      <c r="F48" s="22">
        <f>D48*$B$1*$B$2*1000/E48</f>
        <v>36.299999999999997</v>
      </c>
      <c r="G48" s="25">
        <f t="shared" si="1"/>
        <v>100000</v>
      </c>
      <c r="H48" s="41">
        <f t="shared" si="0"/>
        <v>1</v>
      </c>
    </row>
    <row r="49" spans="1:8" ht="15.75" thickBot="1" x14ac:dyDescent="0.3">
      <c r="A49" s="5"/>
      <c r="B49" s="9" t="s">
        <v>76</v>
      </c>
      <c r="C49" s="17" t="s">
        <v>77</v>
      </c>
      <c r="D49" s="3">
        <v>9.7409999999999997E-2</v>
      </c>
      <c r="E49" s="3">
        <v>1</v>
      </c>
      <c r="F49" s="23">
        <f>D49*$B$1*$B$2*1000/E49</f>
        <v>11689.199999999999</v>
      </c>
      <c r="G49" s="26">
        <f t="shared" si="1"/>
        <v>100000</v>
      </c>
      <c r="H49" s="44">
        <f t="shared" si="0"/>
        <v>1</v>
      </c>
    </row>
    <row r="50" spans="1:8" x14ac:dyDescent="0.25">
      <c r="A50" s="1" t="s">
        <v>78</v>
      </c>
      <c r="B50" s="15" t="s">
        <v>79</v>
      </c>
      <c r="C50" s="15" t="s">
        <v>80</v>
      </c>
      <c r="D50" s="7">
        <v>12.67</v>
      </c>
      <c r="E50" s="2">
        <v>0.63300000000000001</v>
      </c>
      <c r="F50" s="21">
        <f>D50*$B$1*$B$2*1000/E50</f>
        <v>2401895.7345971558</v>
      </c>
      <c r="G50" s="24">
        <f t="shared" si="1"/>
        <v>2401895.7345971558</v>
      </c>
      <c r="H50" s="40">
        <f t="shared" si="0"/>
        <v>24.018957345971558</v>
      </c>
    </row>
    <row r="51" spans="1:8" x14ac:dyDescent="0.25">
      <c r="A51" s="3"/>
      <c r="B51" s="13" t="s">
        <v>81</v>
      </c>
      <c r="C51" s="13" t="s">
        <v>82</v>
      </c>
      <c r="D51" s="8">
        <v>3.3410000000000002</v>
      </c>
      <c r="E51" s="4">
        <v>0.63300000000000001</v>
      </c>
      <c r="F51" s="22">
        <f>D51*$B$1*$B$2*1000/E51</f>
        <v>633364.92890995264</v>
      </c>
      <c r="G51" s="25">
        <f t="shared" si="1"/>
        <v>633364.92890995264</v>
      </c>
      <c r="H51" s="41">
        <f t="shared" si="0"/>
        <v>6.333649289099526</v>
      </c>
    </row>
    <row r="52" spans="1:8" x14ac:dyDescent="0.25">
      <c r="A52" s="3"/>
      <c r="B52" s="13" t="s">
        <v>83</v>
      </c>
      <c r="C52" s="13" t="s">
        <v>84</v>
      </c>
      <c r="D52" s="8">
        <v>0.31430000000000002</v>
      </c>
      <c r="E52" s="4">
        <v>0.63300000000000001</v>
      </c>
      <c r="F52" s="22">
        <f>D52*$B$1*$B$2*1000/E52</f>
        <v>59582.938388625589</v>
      </c>
      <c r="G52" s="25">
        <f t="shared" si="1"/>
        <v>100000</v>
      </c>
      <c r="H52" s="41">
        <f t="shared" si="0"/>
        <v>1</v>
      </c>
    </row>
    <row r="53" spans="1:8" x14ac:dyDescent="0.25">
      <c r="A53" s="3"/>
      <c r="B53" s="13" t="s">
        <v>85</v>
      </c>
      <c r="C53" s="13" t="s">
        <v>86</v>
      </c>
      <c r="D53" s="8">
        <v>0.69399999999999995</v>
      </c>
      <c r="E53" s="4">
        <v>0.63300000000000001</v>
      </c>
      <c r="F53" s="22">
        <f>D53*$B$1*$B$2*1000/E53</f>
        <v>131563.98104265399</v>
      </c>
      <c r="G53" s="25">
        <f t="shared" si="1"/>
        <v>131563.98104265399</v>
      </c>
      <c r="H53" s="41">
        <f t="shared" si="0"/>
        <v>1.3156398104265399</v>
      </c>
    </row>
    <row r="54" spans="1:8" x14ac:dyDescent="0.25">
      <c r="A54" s="3"/>
      <c r="B54" s="13" t="s">
        <v>87</v>
      </c>
      <c r="C54" s="13" t="s">
        <v>88</v>
      </c>
      <c r="D54" s="8">
        <v>0</v>
      </c>
      <c r="E54" s="4">
        <v>0.63300000000000001</v>
      </c>
      <c r="F54" s="22">
        <f>D54*$B$1*$B$2*1000/E54</f>
        <v>0</v>
      </c>
      <c r="G54" s="25">
        <f t="shared" si="1"/>
        <v>100000</v>
      </c>
      <c r="H54" s="41">
        <f t="shared" si="0"/>
        <v>1</v>
      </c>
    </row>
    <row r="55" spans="1:8" x14ac:dyDescent="0.25">
      <c r="A55" s="3"/>
      <c r="B55" s="13" t="s">
        <v>89</v>
      </c>
      <c r="C55" s="13" t="s">
        <v>90</v>
      </c>
      <c r="D55" s="8">
        <v>3.7620000000000001E-2</v>
      </c>
      <c r="E55" s="4">
        <v>1</v>
      </c>
      <c r="F55" s="22">
        <f>D55*$B$1*$B$2*1000/E55</f>
        <v>4514.4000000000005</v>
      </c>
      <c r="G55" s="25">
        <f t="shared" si="1"/>
        <v>100000</v>
      </c>
      <c r="H55" s="41">
        <f t="shared" si="0"/>
        <v>1</v>
      </c>
    </row>
    <row r="56" spans="1:8" x14ac:dyDescent="0.25">
      <c r="A56" s="3"/>
      <c r="B56" s="13" t="s">
        <v>91</v>
      </c>
      <c r="C56" s="13" t="s">
        <v>92</v>
      </c>
      <c r="D56" s="8">
        <v>0.71009999999999995</v>
      </c>
      <c r="E56" s="4">
        <v>1</v>
      </c>
      <c r="F56" s="22">
        <f>D56*$B$1*$B$2*1000/E56</f>
        <v>85211.999999999985</v>
      </c>
      <c r="G56" s="25">
        <f t="shared" si="1"/>
        <v>100000</v>
      </c>
      <c r="H56" s="41">
        <f t="shared" si="0"/>
        <v>1</v>
      </c>
    </row>
    <row r="57" spans="1:8" x14ac:dyDescent="0.25">
      <c r="A57" s="3"/>
      <c r="B57" s="13" t="s">
        <v>93</v>
      </c>
      <c r="C57" s="13" t="s">
        <v>94</v>
      </c>
      <c r="D57" s="8">
        <v>0</v>
      </c>
      <c r="E57" s="4">
        <v>1</v>
      </c>
      <c r="F57" s="22">
        <f>D57*$B$1*$B$2*1000/E57</f>
        <v>0</v>
      </c>
      <c r="G57" s="25">
        <f t="shared" si="1"/>
        <v>100000</v>
      </c>
      <c r="H57" s="41">
        <f t="shared" si="0"/>
        <v>1</v>
      </c>
    </row>
    <row r="58" spans="1:8" x14ac:dyDescent="0.25">
      <c r="A58" s="3"/>
      <c r="B58" s="13" t="s">
        <v>95</v>
      </c>
      <c r="C58" s="13" t="s">
        <v>96</v>
      </c>
      <c r="D58" s="8">
        <v>0</v>
      </c>
      <c r="E58" s="27">
        <v>1</v>
      </c>
      <c r="F58" s="22">
        <f>D58*$B$1*$B$2*1000/E58</f>
        <v>0</v>
      </c>
      <c r="G58" s="25">
        <f t="shared" si="1"/>
        <v>100000</v>
      </c>
      <c r="H58" s="41">
        <f t="shared" si="0"/>
        <v>1</v>
      </c>
    </row>
    <row r="59" spans="1:8" x14ac:dyDescent="0.25">
      <c r="A59" s="3"/>
      <c r="B59" s="13" t="s">
        <v>97</v>
      </c>
      <c r="C59" s="13" t="s">
        <v>98</v>
      </c>
      <c r="D59" s="8">
        <v>0.36</v>
      </c>
      <c r="E59" s="4">
        <v>1</v>
      </c>
      <c r="F59" s="22">
        <f>D59*$B$1*$B$2*1000/E59</f>
        <v>43199.999999999993</v>
      </c>
      <c r="G59" s="25">
        <f t="shared" si="1"/>
        <v>100000</v>
      </c>
      <c r="H59" s="41">
        <f t="shared" si="0"/>
        <v>1</v>
      </c>
    </row>
    <row r="60" spans="1:8" x14ac:dyDescent="0.25">
      <c r="A60" s="3"/>
      <c r="B60" s="13" t="s">
        <v>99</v>
      </c>
      <c r="C60" s="13" t="s">
        <v>100</v>
      </c>
      <c r="D60" s="46">
        <v>3.6829999999999998E-7</v>
      </c>
      <c r="E60" s="4">
        <v>1</v>
      </c>
      <c r="F60" s="22">
        <f>D60*$B$1*$B$2*1000/E60</f>
        <v>4.4195999999999992E-2</v>
      </c>
      <c r="G60" s="25">
        <f t="shared" si="1"/>
        <v>100000</v>
      </c>
      <c r="H60" s="41">
        <f t="shared" si="0"/>
        <v>1</v>
      </c>
    </row>
    <row r="61" spans="1:8" x14ac:dyDescent="0.25">
      <c r="A61" s="3"/>
      <c r="B61" s="13" t="s">
        <v>101</v>
      </c>
      <c r="C61" s="13" t="s">
        <v>102</v>
      </c>
      <c r="D61" s="8">
        <v>0</v>
      </c>
      <c r="E61" s="4">
        <v>1</v>
      </c>
      <c r="F61" s="22">
        <f>D61*$B$1*$B$2*1000/E61</f>
        <v>0</v>
      </c>
      <c r="G61" s="25">
        <f t="shared" si="1"/>
        <v>100000</v>
      </c>
      <c r="H61" s="41">
        <f t="shared" si="0"/>
        <v>1</v>
      </c>
    </row>
    <row r="62" spans="1:8" ht="15.75" thickBot="1" x14ac:dyDescent="0.3">
      <c r="A62" s="5"/>
      <c r="B62" s="17" t="s">
        <v>103</v>
      </c>
      <c r="C62" s="17" t="s">
        <v>104</v>
      </c>
      <c r="D62" s="9">
        <v>0</v>
      </c>
      <c r="E62" s="6">
        <v>1</v>
      </c>
      <c r="F62" s="23">
        <f>D62*$B$1*$B$2*1000/E62</f>
        <v>0</v>
      </c>
      <c r="G62" s="26">
        <f t="shared" si="1"/>
        <v>100000</v>
      </c>
      <c r="H62" s="44">
        <f t="shared" si="0"/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topLeftCell="C1" workbookViewId="0">
      <selection activeCell="H25" sqref="H25"/>
    </sheetView>
  </sheetViews>
  <sheetFormatPr baseColWidth="10" defaultRowHeight="15" x14ac:dyDescent="0.25"/>
  <cols>
    <col min="1" max="1" width="21.85546875" hidden="1" customWidth="1"/>
    <col min="2" max="2" width="13.85546875" hidden="1" customWidth="1"/>
    <col min="3" max="3" width="32.42578125" customWidth="1"/>
    <col min="4" max="5" width="17.42578125" hidden="1" customWidth="1"/>
    <col min="6" max="6" width="15.28515625" hidden="1" customWidth="1"/>
    <col min="7" max="7" width="13.85546875" hidden="1" customWidth="1"/>
    <col min="8" max="8" width="20.85546875" customWidth="1"/>
  </cols>
  <sheetData>
    <row r="1" spans="1:8" x14ac:dyDescent="0.25">
      <c r="A1" s="10" t="s">
        <v>105</v>
      </c>
      <c r="B1" s="10">
        <v>100</v>
      </c>
      <c r="D1" s="28" t="s">
        <v>107</v>
      </c>
      <c r="E1" s="28"/>
      <c r="F1" s="29" t="s">
        <v>109</v>
      </c>
    </row>
    <row r="2" spans="1:8" x14ac:dyDescent="0.25">
      <c r="A2" t="s">
        <v>110</v>
      </c>
      <c r="B2">
        <v>1.2</v>
      </c>
    </row>
    <row r="4" spans="1:8" s="20" customFormat="1" ht="43.5" customHeight="1" thickBot="1" x14ac:dyDescent="0.3">
      <c r="A4" s="18"/>
      <c r="B4" s="18"/>
      <c r="C4" s="19" t="s">
        <v>20</v>
      </c>
      <c r="D4" s="19" t="s">
        <v>19</v>
      </c>
      <c r="E4" s="19" t="s">
        <v>111</v>
      </c>
      <c r="F4" s="19" t="s">
        <v>106</v>
      </c>
      <c r="G4" s="19" t="s">
        <v>112</v>
      </c>
      <c r="H4" s="45" t="s">
        <v>113</v>
      </c>
    </row>
    <row r="5" spans="1:8" x14ac:dyDescent="0.25">
      <c r="A5" s="7"/>
      <c r="B5" s="1"/>
      <c r="C5" s="7" t="s">
        <v>6</v>
      </c>
      <c r="D5" s="2">
        <v>49972</v>
      </c>
      <c r="E5" s="1">
        <v>0.77700000000000002</v>
      </c>
      <c r="F5" s="21">
        <f>D5*$B$1*$B$2*1000/E5</f>
        <v>7717683397.6833973</v>
      </c>
      <c r="G5" s="53">
        <v>500000000</v>
      </c>
      <c r="H5" s="56">
        <f>ROUNDUP(G5/100000,0)</f>
        <v>5000</v>
      </c>
    </row>
    <row r="6" spans="1:8" x14ac:dyDescent="0.25">
      <c r="A6" s="12" t="s">
        <v>1</v>
      </c>
      <c r="B6" s="16"/>
      <c r="C6" s="8" t="s">
        <v>3</v>
      </c>
      <c r="D6" s="4">
        <v>15729</v>
      </c>
      <c r="E6" s="3">
        <v>0.75</v>
      </c>
      <c r="F6" s="22">
        <f>D6*$B$1*$B$2*1000/E6</f>
        <v>2516640000</v>
      </c>
      <c r="G6" s="54">
        <v>50000000</v>
      </c>
      <c r="H6" s="57">
        <f>ROUNDUP(G6/100000,0)</f>
        <v>500</v>
      </c>
    </row>
    <row r="7" spans="1:8" x14ac:dyDescent="0.25">
      <c r="A7" s="12" t="s">
        <v>2</v>
      </c>
      <c r="B7" s="16"/>
      <c r="C7" s="8" t="s">
        <v>4</v>
      </c>
      <c r="D7" s="4">
        <v>4925</v>
      </c>
      <c r="E7" s="3">
        <v>0.75</v>
      </c>
      <c r="F7" s="22">
        <f>D7*$B$1*$B$2*1000/E7</f>
        <v>788000000</v>
      </c>
      <c r="G7" s="54">
        <v>50000000</v>
      </c>
      <c r="H7" s="57">
        <f>ROUNDUP(G7/100000,0)</f>
        <v>500</v>
      </c>
    </row>
    <row r="8" spans="1:8" x14ac:dyDescent="0.25">
      <c r="A8" s="12" t="s">
        <v>21</v>
      </c>
      <c r="B8" s="3" t="s">
        <v>23</v>
      </c>
      <c r="C8" s="13" t="s">
        <v>24</v>
      </c>
      <c r="D8" s="4">
        <f>181.7/2</f>
        <v>90.85</v>
      </c>
      <c r="E8" s="3">
        <v>0.53</v>
      </c>
      <c r="F8" s="22">
        <f>D8*$B$1*$B$2*1000/E8</f>
        <v>20569811.320754714</v>
      </c>
      <c r="G8" s="54">
        <f>IF(F8&gt;100000,F8,100000)</f>
        <v>20569811.320754714</v>
      </c>
      <c r="H8" s="57">
        <f>ROUNDUP(G8/100000,0)</f>
        <v>206</v>
      </c>
    </row>
    <row r="9" spans="1:8" x14ac:dyDescent="0.25">
      <c r="A9" s="12" t="s">
        <v>22</v>
      </c>
      <c r="B9" s="3" t="s">
        <v>25</v>
      </c>
      <c r="C9" s="13" t="s">
        <v>26</v>
      </c>
      <c r="D9" s="4">
        <f>181.7/2</f>
        <v>90.85</v>
      </c>
      <c r="E9" s="3">
        <v>0.53</v>
      </c>
      <c r="F9" s="22">
        <f>D9*$B$1*$B$2*1000/E9</f>
        <v>20569811.320754714</v>
      </c>
      <c r="G9" s="54">
        <f>IF(F9&gt;100000,F9,100000)</f>
        <v>20569811.320754714</v>
      </c>
      <c r="H9" s="57">
        <f>ROUNDUP(G9/100000,0)</f>
        <v>206</v>
      </c>
    </row>
    <row r="10" spans="1:8" x14ac:dyDescent="0.25">
      <c r="A10" s="8"/>
      <c r="B10" s="3"/>
      <c r="C10" s="8" t="s">
        <v>5</v>
      </c>
      <c r="D10" s="4">
        <v>9177</v>
      </c>
      <c r="E10" s="30">
        <v>0.7</v>
      </c>
      <c r="F10" s="22">
        <f>D10*$B$1*$B$2*1000/E10</f>
        <v>1573200000</v>
      </c>
      <c r="G10" s="54">
        <v>20000000</v>
      </c>
      <c r="H10" s="57">
        <f>ROUNDUP(G10/100000,0)</f>
        <v>200</v>
      </c>
    </row>
    <row r="11" spans="1:8" x14ac:dyDescent="0.25">
      <c r="A11" s="12"/>
      <c r="B11" s="3" t="s">
        <v>27</v>
      </c>
      <c r="C11" s="13" t="s">
        <v>28</v>
      </c>
      <c r="D11" s="4">
        <v>48.5</v>
      </c>
      <c r="E11" s="3">
        <v>0.53</v>
      </c>
      <c r="F11" s="22">
        <f>D11*$B$1*$B$2*1000/E11</f>
        <v>10981132.075471697</v>
      </c>
      <c r="G11" s="54">
        <f>IF(F11&gt;100000,F11,100000)</f>
        <v>10981132.075471697</v>
      </c>
      <c r="H11" s="57">
        <f>ROUNDUP(G11/100000,0)</f>
        <v>110</v>
      </c>
    </row>
    <row r="12" spans="1:8" x14ac:dyDescent="0.25">
      <c r="A12" s="8"/>
      <c r="B12" s="3" t="s">
        <v>66</v>
      </c>
      <c r="C12" s="13" t="s">
        <v>69</v>
      </c>
      <c r="D12" s="4">
        <v>52.36</v>
      </c>
      <c r="E12" s="3">
        <v>1</v>
      </c>
      <c r="F12" s="22">
        <f>D12*$B$1*$B$2*1000/E12</f>
        <v>6283200</v>
      </c>
      <c r="G12" s="54">
        <f>IF(F12&gt;100000,F12,100000)</f>
        <v>6283200</v>
      </c>
      <c r="H12" s="57">
        <f>ROUNDUP(G12/100000,0)</f>
        <v>63</v>
      </c>
    </row>
    <row r="13" spans="1:8" x14ac:dyDescent="0.25">
      <c r="A13" s="8" t="s">
        <v>78</v>
      </c>
      <c r="B13" s="47" t="s">
        <v>79</v>
      </c>
      <c r="C13" s="13" t="s">
        <v>80</v>
      </c>
      <c r="D13" s="4">
        <v>12.67</v>
      </c>
      <c r="E13" s="3">
        <v>0.63300000000000001</v>
      </c>
      <c r="F13" s="22">
        <f>D13*$B$1*$B$2*1000/E13</f>
        <v>2401895.7345971558</v>
      </c>
      <c r="G13" s="54">
        <f>IF(F13&gt;100000,F13,100000)</f>
        <v>2401895.7345971558</v>
      </c>
      <c r="H13" s="57">
        <f>ROUNDUP(G13/100000,0)</f>
        <v>25</v>
      </c>
    </row>
    <row r="14" spans="1:8" x14ac:dyDescent="0.25">
      <c r="A14" s="8"/>
      <c r="B14" s="3"/>
      <c r="C14" s="8" t="s">
        <v>7</v>
      </c>
      <c r="D14" s="4">
        <v>6.9870000000000001</v>
      </c>
      <c r="E14" s="3">
        <v>0.58599999999999997</v>
      </c>
      <c r="F14" s="22">
        <f>D14*$B$1*$B$2*1000/E14</f>
        <v>1430784.9829351536</v>
      </c>
      <c r="G14" s="54">
        <f>IF(F14&gt;100000,F14,100000)</f>
        <v>1430784.9829351536</v>
      </c>
      <c r="H14" s="57">
        <f>ROUNDUP(G14/100000,0)</f>
        <v>15</v>
      </c>
    </row>
    <row r="15" spans="1:8" x14ac:dyDescent="0.25">
      <c r="A15" s="8"/>
      <c r="B15" s="3" t="s">
        <v>64</v>
      </c>
      <c r="C15" s="13" t="s">
        <v>67</v>
      </c>
      <c r="D15" s="4">
        <v>7</v>
      </c>
      <c r="E15" s="3">
        <v>1</v>
      </c>
      <c r="F15" s="22">
        <f>D15*$B$1*$B$2*1000/E15</f>
        <v>840000</v>
      </c>
      <c r="G15" s="54">
        <f>IF(F15&gt;100000,F15,100000)</f>
        <v>840000</v>
      </c>
      <c r="H15" s="57">
        <v>9</v>
      </c>
    </row>
    <row r="16" spans="1:8" x14ac:dyDescent="0.25">
      <c r="A16" s="8"/>
      <c r="B16" s="3"/>
      <c r="C16" s="8" t="s">
        <v>11</v>
      </c>
      <c r="D16" s="4">
        <v>3.3290000000000002</v>
      </c>
      <c r="E16" s="3">
        <v>0.59907999999999995</v>
      </c>
      <c r="F16" s="22">
        <f>D16*$B$1*$B$2*1000/E16</f>
        <v>666822.46110703086</v>
      </c>
      <c r="G16" s="54">
        <f>IF(F16&gt;100000,F16,100000)</f>
        <v>666822.46110703086</v>
      </c>
      <c r="H16" s="57">
        <v>7</v>
      </c>
    </row>
    <row r="17" spans="1:8" x14ac:dyDescent="0.25">
      <c r="A17" s="8"/>
      <c r="B17" s="47" t="s">
        <v>81</v>
      </c>
      <c r="C17" s="13" t="s">
        <v>82</v>
      </c>
      <c r="D17" s="4">
        <v>3.3410000000000002</v>
      </c>
      <c r="E17" s="3">
        <v>0.63300000000000001</v>
      </c>
      <c r="F17" s="22">
        <f>D17*$B$1*$B$2*1000/E17</f>
        <v>633364.92890995264</v>
      </c>
      <c r="G17" s="54">
        <f>IF(F17&gt;100000,F17,100000)</f>
        <v>633364.92890995264</v>
      </c>
      <c r="H17" s="57">
        <v>7</v>
      </c>
    </row>
    <row r="18" spans="1:8" s="35" customFormat="1" x14ac:dyDescent="0.25">
      <c r="A18" s="8"/>
      <c r="B18" s="3"/>
      <c r="C18" s="8" t="s">
        <v>9</v>
      </c>
      <c r="D18" s="4">
        <v>2.6</v>
      </c>
      <c r="E18" s="3">
        <v>0.61899999999999999</v>
      </c>
      <c r="F18" s="22">
        <f>D18*$B$1*$B$2*1000/E18</f>
        <v>504038.7722132472</v>
      </c>
      <c r="G18" s="54">
        <f>IF(F18&gt;100000,F18,100000)</f>
        <v>504038.7722132472</v>
      </c>
      <c r="H18" s="57">
        <f>G18/100000</f>
        <v>5.040387722132472</v>
      </c>
    </row>
    <row r="19" spans="1:8" x14ac:dyDescent="0.25">
      <c r="A19" s="8"/>
      <c r="B19" s="3" t="s">
        <v>54</v>
      </c>
      <c r="C19" s="13" t="s">
        <v>52</v>
      </c>
      <c r="D19" s="4">
        <v>2.1</v>
      </c>
      <c r="E19" s="30">
        <v>0.5</v>
      </c>
      <c r="F19" s="22">
        <f>D19*$B$1*$B$2*1000/E19</f>
        <v>504000</v>
      </c>
      <c r="G19" s="54">
        <f>IF(F19&gt;100000,F19,100000)</f>
        <v>504000</v>
      </c>
      <c r="H19" s="57">
        <f>G19/100000</f>
        <v>5.04</v>
      </c>
    </row>
    <row r="20" spans="1:8" x14ac:dyDescent="0.25">
      <c r="A20" s="8"/>
      <c r="B20" s="3"/>
      <c r="C20" s="8" t="s">
        <v>10</v>
      </c>
      <c r="D20" s="4">
        <v>1.661</v>
      </c>
      <c r="E20" s="3">
        <v>0.59914000000000001</v>
      </c>
      <c r="F20" s="22">
        <f>D20*$B$1*$B$2*1000/E20</f>
        <v>332676.8367994125</v>
      </c>
      <c r="G20" s="54">
        <f>IF(F20&gt;100000,F20,100000)</f>
        <v>332676.8367994125</v>
      </c>
      <c r="H20" s="57">
        <v>4</v>
      </c>
    </row>
    <row r="21" spans="1:8" s="35" customFormat="1" x14ac:dyDescent="0.25">
      <c r="A21" s="48"/>
      <c r="B21" s="49"/>
      <c r="C21" s="8" t="s">
        <v>13</v>
      </c>
      <c r="D21" s="51">
        <v>1.641</v>
      </c>
      <c r="E21" s="49">
        <v>0.65400000000000003</v>
      </c>
      <c r="F21" s="50">
        <f>D21*$B$1*$B$2*1000/E21</f>
        <v>301100.91743119265</v>
      </c>
      <c r="G21" s="52">
        <f>IF(F21&gt;100000,F21,100000)</f>
        <v>301100.91743119265</v>
      </c>
      <c r="H21" s="57">
        <f>G21/100000</f>
        <v>3.0110091743119263</v>
      </c>
    </row>
    <row r="22" spans="1:8" x14ac:dyDescent="0.25">
      <c r="A22" s="3"/>
      <c r="B22" s="3"/>
      <c r="C22" s="8" t="s">
        <v>8</v>
      </c>
      <c r="D22" s="4">
        <v>1.4630000000000001</v>
      </c>
      <c r="E22" s="3">
        <v>0.64800000000000002</v>
      </c>
      <c r="F22" s="22">
        <f>D22*$B$1*$B$2*1000/E22</f>
        <v>270925.9259259259</v>
      </c>
      <c r="G22" s="54">
        <f>IF(F22&gt;100000,F22,100000)</f>
        <v>270925.9259259259</v>
      </c>
      <c r="H22" s="57">
        <v>3</v>
      </c>
    </row>
    <row r="23" spans="1:8" ht="15.75" thickBot="1" x14ac:dyDescent="0.3">
      <c r="A23" s="3"/>
      <c r="B23" s="47" t="s">
        <v>85</v>
      </c>
      <c r="C23" s="17" t="s">
        <v>86</v>
      </c>
      <c r="D23" s="6">
        <v>0.69399999999999995</v>
      </c>
      <c r="E23" s="5">
        <v>0.63300000000000001</v>
      </c>
      <c r="F23" s="23">
        <f>D23*$B$1*$B$2*1000/E23</f>
        <v>131563.98104265399</v>
      </c>
      <c r="G23" s="55">
        <f>IF(F23&gt;100000,F23,100000)</f>
        <v>131563.98104265399</v>
      </c>
      <c r="H23" s="58">
        <v>2</v>
      </c>
    </row>
  </sheetData>
  <sortState ref="A5:H62">
    <sortCondition descending="1" ref="H5:H6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Summary</vt:lpstr>
      <vt:lpstr>Bdf table</vt:lpstr>
    </vt:vector>
  </TitlesOfParts>
  <Company>Université de Haute Alsace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2014-05-05T09:41:17Z</cp:lastPrinted>
  <dcterms:created xsi:type="dcterms:W3CDTF">2014-04-29T12:14:03Z</dcterms:created>
  <dcterms:modified xsi:type="dcterms:W3CDTF">2014-07-17T07:24:39Z</dcterms:modified>
</cp:coreProperties>
</file>